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360" yWindow="105" windowWidth="19440" windowHeight="9210" activeTab="2"/>
  </bookViews>
  <sheets>
    <sheet name="รพ.พิจิตร" sheetId="1" r:id="rId1"/>
    <sheet name="ตะพานหิน" sheetId="14" r:id="rId2"/>
    <sheet name="บางมูลนาก" sheetId="6" r:id="rId3"/>
    <sheet name="ทับคล้อ" sheetId="5" r:id="rId4"/>
    <sheet name="โพทะเล" sheetId="8" r:id="rId5"/>
    <sheet name="โพธิ์ประทับช้าง" sheetId="9" r:id="rId6"/>
    <sheet name="สามง่าม" sheetId="13" r:id="rId7"/>
    <sheet name="วชิรบารมี" sheetId="10" r:id="rId8"/>
    <sheet name="วังทรายพูน" sheetId="11" r:id="rId9"/>
    <sheet name="สากเหล็ก" sheetId="12" r:id="rId10"/>
    <sheet name="บึงนาราง" sheetId="7" r:id="rId11"/>
    <sheet name="ดงเจริญ" sheetId="4" r:id="rId12"/>
    <sheet name="สรุปภาพรวม" sheetId="15" r:id="rId13"/>
  </sheets>
  <calcPr calcId="145621"/>
</workbook>
</file>

<file path=xl/calcChain.xml><?xml version="1.0" encoding="utf-8"?>
<calcChain xmlns="http://schemas.openxmlformats.org/spreadsheetml/2006/main">
  <c r="O6" i="15" l="1"/>
  <c r="O5" i="15"/>
  <c r="P14" i="15"/>
  <c r="P13" i="15"/>
  <c r="P12" i="15"/>
  <c r="P11" i="15"/>
  <c r="P10" i="15"/>
  <c r="P9" i="15"/>
  <c r="P8" i="15"/>
  <c r="P7" i="15"/>
  <c r="P6" i="15"/>
  <c r="P5" i="15"/>
  <c r="P17" i="15" s="1"/>
  <c r="J56" i="13"/>
  <c r="K56" i="13"/>
  <c r="L56" i="13"/>
  <c r="M56" i="13"/>
  <c r="N56" i="13"/>
  <c r="I56" i="13"/>
  <c r="O45" i="13"/>
  <c r="O46" i="13"/>
  <c r="O47" i="13"/>
  <c r="O48" i="13"/>
  <c r="O49" i="13"/>
  <c r="O50" i="13"/>
  <c r="O51" i="13"/>
  <c r="O52" i="13"/>
  <c r="O53" i="13"/>
  <c r="O54" i="13"/>
  <c r="O55" i="13"/>
  <c r="O44" i="13"/>
  <c r="O56" i="13" s="1"/>
  <c r="O48" i="8"/>
  <c r="O49" i="8"/>
  <c r="O50" i="8"/>
  <c r="O51" i="8"/>
  <c r="O52" i="8"/>
  <c r="O53" i="8"/>
  <c r="O54" i="8"/>
  <c r="O55" i="8"/>
  <c r="O56" i="8"/>
  <c r="O57" i="8"/>
  <c r="O58" i="8"/>
  <c r="O47" i="8"/>
  <c r="O59" i="8" l="1"/>
  <c r="O17" i="15"/>
  <c r="K17" i="15"/>
  <c r="I17" i="15"/>
  <c r="C17" i="15"/>
  <c r="D17" i="15"/>
  <c r="E17" i="15"/>
  <c r="B17" i="15"/>
  <c r="N14" i="15"/>
  <c r="N13" i="15"/>
  <c r="N12" i="15"/>
  <c r="N11" i="15"/>
  <c r="N10" i="15"/>
  <c r="N9" i="15"/>
  <c r="N8" i="15"/>
  <c r="N7" i="15"/>
  <c r="Q6" i="15"/>
  <c r="N6" i="15"/>
  <c r="Q5" i="15"/>
  <c r="Q17" i="15" s="1"/>
  <c r="N5" i="15"/>
  <c r="N17" i="15" s="1"/>
  <c r="H57" i="4"/>
  <c r="H57" i="7"/>
  <c r="H57" i="12"/>
  <c r="H57" i="11" l="1"/>
  <c r="H38" i="11"/>
  <c r="H62" i="10"/>
  <c r="H38" i="10"/>
  <c r="H56" i="13"/>
  <c r="H60" i="9"/>
  <c r="H59" i="8"/>
  <c r="H38" i="8" l="1"/>
  <c r="H57" i="5"/>
  <c r="H59" i="6"/>
  <c r="H38" i="6"/>
  <c r="H58" i="14" l="1"/>
  <c r="H38" i="14"/>
  <c r="C57" i="11"/>
  <c r="D57" i="11"/>
  <c r="J77" i="6"/>
  <c r="K77" i="6"/>
  <c r="L77" i="6"/>
  <c r="M77" i="6"/>
  <c r="N77" i="6"/>
  <c r="I77" i="6"/>
  <c r="J71" i="6"/>
  <c r="K71" i="6"/>
  <c r="L71" i="6"/>
  <c r="M71" i="6"/>
  <c r="N71" i="6"/>
  <c r="I71" i="6"/>
  <c r="Q76" i="14" l="1"/>
  <c r="P76" i="14"/>
  <c r="N76" i="14"/>
  <c r="M76" i="14"/>
  <c r="L76" i="14"/>
  <c r="K76" i="14"/>
  <c r="J76" i="14"/>
  <c r="I76" i="14"/>
  <c r="C76" i="14"/>
  <c r="O75" i="14"/>
  <c r="D75" i="14"/>
  <c r="D76" i="14" s="1"/>
  <c r="O74" i="14"/>
  <c r="O73" i="14"/>
  <c r="O72" i="14"/>
  <c r="N70" i="14"/>
  <c r="M70" i="14"/>
  <c r="L70" i="14"/>
  <c r="K70" i="14"/>
  <c r="J70" i="14"/>
  <c r="C70" i="14"/>
  <c r="O69" i="14"/>
  <c r="D69" i="14"/>
  <c r="O68" i="14"/>
  <c r="D68" i="14"/>
  <c r="O67" i="14"/>
  <c r="D67" i="14"/>
  <c r="O66" i="14"/>
  <c r="D66" i="14"/>
  <c r="O65" i="14"/>
  <c r="D65" i="14"/>
  <c r="O64" i="14"/>
  <c r="D64" i="14"/>
  <c r="O63" i="14"/>
  <c r="O70" i="14" s="1"/>
  <c r="D63" i="14"/>
  <c r="D70" i="14" s="1"/>
  <c r="O62" i="14"/>
  <c r="N58" i="14"/>
  <c r="M58" i="14"/>
  <c r="L58" i="14"/>
  <c r="K58" i="14"/>
  <c r="J58" i="14"/>
  <c r="I58" i="14"/>
  <c r="F58" i="14"/>
  <c r="E58" i="14"/>
  <c r="C58" i="14"/>
  <c r="D57" i="14"/>
  <c r="D56" i="14"/>
  <c r="O55" i="14"/>
  <c r="D55" i="14"/>
  <c r="O54" i="14"/>
  <c r="D54" i="14"/>
  <c r="O53" i="14"/>
  <c r="D53" i="14"/>
  <c r="O52" i="14"/>
  <c r="D52" i="14"/>
  <c r="O51" i="14"/>
  <c r="D51" i="14"/>
  <c r="O50" i="14"/>
  <c r="D50" i="14"/>
  <c r="O49" i="14"/>
  <c r="D49" i="14"/>
  <c r="O48" i="14"/>
  <c r="D48" i="14"/>
  <c r="O47" i="14"/>
  <c r="D47" i="14"/>
  <c r="O46" i="14"/>
  <c r="D46" i="14"/>
  <c r="O45" i="14"/>
  <c r="O58" i="14" s="1"/>
  <c r="D45" i="14"/>
  <c r="N38" i="14"/>
  <c r="M38" i="14"/>
  <c r="L38" i="14"/>
  <c r="K38" i="14"/>
  <c r="J38" i="14"/>
  <c r="G38" i="14"/>
  <c r="F38" i="14"/>
  <c r="E38" i="14"/>
  <c r="C38" i="14"/>
  <c r="O37" i="14"/>
  <c r="Q37" i="14" s="1"/>
  <c r="D37" i="14"/>
  <c r="O36" i="14"/>
  <c r="D36" i="14"/>
  <c r="O35" i="14"/>
  <c r="D35" i="14"/>
  <c r="Q34" i="14"/>
  <c r="O34" i="14"/>
  <c r="D34" i="14"/>
  <c r="Q33" i="14"/>
  <c r="O33" i="14"/>
  <c r="D33" i="14"/>
  <c r="O32" i="14"/>
  <c r="Q32" i="14" s="1"/>
  <c r="D32" i="14"/>
  <c r="O31" i="14"/>
  <c r="Q31" i="14" s="1"/>
  <c r="D31" i="14"/>
  <c r="O30" i="14"/>
  <c r="Q30" i="14" s="1"/>
  <c r="D30" i="14"/>
  <c r="O29" i="14"/>
  <c r="D29" i="14"/>
  <c r="O28" i="14"/>
  <c r="D28" i="14"/>
  <c r="Q27" i="14"/>
  <c r="O27" i="14"/>
  <c r="D27" i="14"/>
  <c r="O26" i="14"/>
  <c r="Q26" i="14" s="1"/>
  <c r="D26" i="14"/>
  <c r="O25" i="14"/>
  <c r="Q25" i="14" s="1"/>
  <c r="D25" i="14"/>
  <c r="O24" i="14"/>
  <c r="Q24" i="14" s="1"/>
  <c r="D24" i="14"/>
  <c r="O23" i="14"/>
  <c r="Q23" i="14" s="1"/>
  <c r="D23" i="14"/>
  <c r="O22" i="14"/>
  <c r="Q22" i="14" s="1"/>
  <c r="D22" i="14"/>
  <c r="O21" i="14"/>
  <c r="Q21" i="14" s="1"/>
  <c r="D21" i="14"/>
  <c r="O20" i="14"/>
  <c r="Q20" i="14" s="1"/>
  <c r="D20" i="14"/>
  <c r="O19" i="14"/>
  <c r="Q19" i="14" s="1"/>
  <c r="D19" i="14"/>
  <c r="O18" i="14"/>
  <c r="D18" i="14"/>
  <c r="O17" i="14"/>
  <c r="Q17" i="14" s="1"/>
  <c r="D17" i="14"/>
  <c r="O16" i="14"/>
  <c r="D16" i="14"/>
  <c r="O15" i="14"/>
  <c r="Q15" i="14" s="1"/>
  <c r="D15" i="14"/>
  <c r="O14" i="14"/>
  <c r="D14" i="14"/>
  <c r="I13" i="14"/>
  <c r="O13" i="14" s="1"/>
  <c r="D13" i="14"/>
  <c r="O12" i="14"/>
  <c r="Q12" i="14" s="1"/>
  <c r="D12" i="14"/>
  <c r="O11" i="14"/>
  <c r="Q11" i="14" s="1"/>
  <c r="D11" i="14"/>
  <c r="O10" i="14"/>
  <c r="Q10" i="14" s="1"/>
  <c r="D10" i="14"/>
  <c r="O9" i="14"/>
  <c r="Q9" i="14" s="1"/>
  <c r="D9" i="14"/>
  <c r="Q8" i="14"/>
  <c r="O8" i="14"/>
  <c r="D8" i="14"/>
  <c r="O76" i="14" l="1"/>
  <c r="I38" i="14"/>
  <c r="O38" i="14" s="1"/>
  <c r="Q38" i="14" s="1"/>
  <c r="D58" i="14"/>
  <c r="D38" i="14"/>
  <c r="N74" i="13" l="1"/>
  <c r="M74" i="13"/>
  <c r="L74" i="13"/>
  <c r="K74" i="13"/>
  <c r="J74" i="13"/>
  <c r="C74" i="13"/>
  <c r="O73" i="13"/>
  <c r="O74" i="13" s="1"/>
  <c r="D73" i="13"/>
  <c r="O67" i="13"/>
  <c r="D67" i="13"/>
  <c r="O66" i="13"/>
  <c r="D66" i="13"/>
  <c r="O65" i="13"/>
  <c r="D65" i="13"/>
  <c r="O64" i="13"/>
  <c r="D64" i="13"/>
  <c r="O63" i="13"/>
  <c r="D63" i="13"/>
  <c r="O62" i="13"/>
  <c r="D62" i="13"/>
  <c r="O61" i="13"/>
  <c r="C61" i="13"/>
  <c r="D61" i="13" s="1"/>
  <c r="O60" i="13"/>
  <c r="F56" i="13"/>
  <c r="E56" i="13"/>
  <c r="C56" i="13"/>
  <c r="D55" i="13"/>
  <c r="D54" i="13"/>
  <c r="D53" i="13"/>
  <c r="D52" i="13"/>
  <c r="D50" i="13"/>
  <c r="D49" i="13"/>
  <c r="D48" i="13"/>
  <c r="D47" i="13"/>
  <c r="D46" i="13"/>
  <c r="D45" i="13"/>
  <c r="D44" i="13"/>
  <c r="N38" i="13"/>
  <c r="M38" i="13"/>
  <c r="L38" i="13"/>
  <c r="K38" i="13"/>
  <c r="J38" i="13"/>
  <c r="I38" i="13"/>
  <c r="H38" i="13"/>
  <c r="G38" i="13"/>
  <c r="F38" i="13"/>
  <c r="E38" i="13"/>
  <c r="O37" i="13"/>
  <c r="Q37" i="13" s="1"/>
  <c r="D37" i="13"/>
  <c r="O36" i="13"/>
  <c r="D36" i="13"/>
  <c r="O35" i="13"/>
  <c r="D35" i="13"/>
  <c r="Q34" i="13"/>
  <c r="O34" i="13"/>
  <c r="D34" i="13"/>
  <c r="O33" i="13"/>
  <c r="Q33" i="13" s="1"/>
  <c r="D33" i="13"/>
  <c r="O32" i="13"/>
  <c r="Q32" i="13" s="1"/>
  <c r="D32" i="13"/>
  <c r="Q31" i="13"/>
  <c r="O31" i="13"/>
  <c r="D31" i="13"/>
  <c r="O30" i="13"/>
  <c r="Q30" i="13" s="1"/>
  <c r="D30" i="13"/>
  <c r="O29" i="13"/>
  <c r="Q29" i="13" s="1"/>
  <c r="D29" i="13"/>
  <c r="O28" i="13"/>
  <c r="Q28" i="13" s="1"/>
  <c r="D28" i="13"/>
  <c r="O27" i="13"/>
  <c r="Q27" i="13" s="1"/>
  <c r="D27" i="13"/>
  <c r="Q26" i="13"/>
  <c r="O26" i="13"/>
  <c r="D26" i="13"/>
  <c r="O25" i="13"/>
  <c r="Q25" i="13" s="1"/>
  <c r="D25" i="13"/>
  <c r="O24" i="13"/>
  <c r="Q24" i="13" s="1"/>
  <c r="D24" i="13"/>
  <c r="O23" i="13"/>
  <c r="Q23" i="13" s="1"/>
  <c r="D23" i="13"/>
  <c r="O22" i="13"/>
  <c r="Q22" i="13" s="1"/>
  <c r="D22" i="13"/>
  <c r="O21" i="13"/>
  <c r="D21" i="13"/>
  <c r="O20" i="13"/>
  <c r="D20" i="13"/>
  <c r="Q19" i="13"/>
  <c r="O19" i="13"/>
  <c r="D19" i="13"/>
  <c r="O18" i="13"/>
  <c r="D18" i="13"/>
  <c r="O17" i="13"/>
  <c r="Q17" i="13" s="1"/>
  <c r="D17" i="13"/>
  <c r="O16" i="13"/>
  <c r="D16" i="13"/>
  <c r="O15" i="13"/>
  <c r="Q15" i="13" s="1"/>
  <c r="D15" i="13"/>
  <c r="O14" i="13"/>
  <c r="Q14" i="13" s="1"/>
  <c r="D14" i="13"/>
  <c r="Q13" i="13"/>
  <c r="O13" i="13"/>
  <c r="C13" i="13"/>
  <c r="D13" i="13" s="1"/>
  <c r="O12" i="13"/>
  <c r="Q12" i="13" s="1"/>
  <c r="D12" i="13"/>
  <c r="O11" i="13"/>
  <c r="Q11" i="13" s="1"/>
  <c r="D11" i="13"/>
  <c r="O10" i="13"/>
  <c r="Q10" i="13" s="1"/>
  <c r="C10" i="13"/>
  <c r="C38" i="13" s="1"/>
  <c r="Q9" i="13"/>
  <c r="O9" i="13"/>
  <c r="D9" i="13"/>
  <c r="O8" i="13"/>
  <c r="Q8" i="13" s="1"/>
  <c r="D8" i="13"/>
  <c r="O68" i="13" l="1"/>
  <c r="D56" i="13"/>
  <c r="D10" i="13"/>
  <c r="D38" i="13" s="1"/>
  <c r="Q16" i="13"/>
  <c r="O38" i="13"/>
  <c r="Q38" i="13" s="1"/>
  <c r="Q75" i="12" l="1"/>
  <c r="P75" i="12"/>
  <c r="N75" i="12"/>
  <c r="M75" i="12"/>
  <c r="L75" i="12"/>
  <c r="K75" i="12"/>
  <c r="J75" i="12"/>
  <c r="I75" i="12"/>
  <c r="C75" i="12"/>
  <c r="O74" i="12"/>
  <c r="D74" i="12"/>
  <c r="D75" i="12" s="1"/>
  <c r="O73" i="12"/>
  <c r="O72" i="12"/>
  <c r="O71" i="12"/>
  <c r="O68" i="12"/>
  <c r="D68" i="12"/>
  <c r="O67" i="12"/>
  <c r="D67" i="12"/>
  <c r="O66" i="12"/>
  <c r="D66" i="12"/>
  <c r="O65" i="12"/>
  <c r="D65" i="12"/>
  <c r="O64" i="12"/>
  <c r="D64" i="12"/>
  <c r="O63" i="12"/>
  <c r="D63" i="12"/>
  <c r="O62" i="12"/>
  <c r="C62" i="12"/>
  <c r="D62" i="12" s="1"/>
  <c r="O61" i="12"/>
  <c r="N57" i="12"/>
  <c r="M57" i="12"/>
  <c r="L57" i="12"/>
  <c r="K57" i="12"/>
  <c r="J57" i="12"/>
  <c r="I57" i="12"/>
  <c r="F57" i="12"/>
  <c r="E57" i="12"/>
  <c r="D57" i="12"/>
  <c r="C57" i="12"/>
  <c r="O55" i="12"/>
  <c r="O54" i="12"/>
  <c r="O53" i="12"/>
  <c r="O52" i="12"/>
  <c r="O51" i="12"/>
  <c r="O50" i="12"/>
  <c r="O49" i="12"/>
  <c r="O48" i="12"/>
  <c r="O47" i="12"/>
  <c r="O46" i="12"/>
  <c r="O45" i="12"/>
  <c r="N38" i="12"/>
  <c r="M38" i="12"/>
  <c r="L38" i="12"/>
  <c r="K38" i="12"/>
  <c r="J38" i="12"/>
  <c r="I38" i="12"/>
  <c r="H38" i="12"/>
  <c r="G38" i="12"/>
  <c r="F38" i="12"/>
  <c r="E38" i="12"/>
  <c r="O37" i="12"/>
  <c r="Q37" i="12" s="1"/>
  <c r="D37" i="12"/>
  <c r="O36" i="12"/>
  <c r="Q36" i="12" s="1"/>
  <c r="D36" i="12"/>
  <c r="O35" i="12"/>
  <c r="Q35" i="12" s="1"/>
  <c r="D35" i="12"/>
  <c r="O34" i="12"/>
  <c r="Q34" i="12" s="1"/>
  <c r="D34" i="12"/>
  <c r="O33" i="12"/>
  <c r="Q33" i="12" s="1"/>
  <c r="D33" i="12"/>
  <c r="O32" i="12"/>
  <c r="Q32" i="12" s="1"/>
  <c r="D32" i="12"/>
  <c r="Q31" i="12"/>
  <c r="O31" i="12"/>
  <c r="D31" i="12"/>
  <c r="O30" i="12"/>
  <c r="Q30" i="12" s="1"/>
  <c r="D30" i="12"/>
  <c r="O29" i="12"/>
  <c r="Q29" i="12" s="1"/>
  <c r="D29" i="12"/>
  <c r="O28" i="12"/>
  <c r="Q28" i="12" s="1"/>
  <c r="D28" i="12"/>
  <c r="O27" i="12"/>
  <c r="Q27" i="12" s="1"/>
  <c r="D27" i="12"/>
  <c r="O26" i="12"/>
  <c r="Q26" i="12" s="1"/>
  <c r="D26" i="12"/>
  <c r="O25" i="12"/>
  <c r="Q25" i="12" s="1"/>
  <c r="D25" i="12"/>
  <c r="O24" i="12"/>
  <c r="Q24" i="12" s="1"/>
  <c r="D24" i="12"/>
  <c r="O23" i="12"/>
  <c r="Q23" i="12" s="1"/>
  <c r="D23" i="12"/>
  <c r="O22" i="12"/>
  <c r="Q22" i="12" s="1"/>
  <c r="D22" i="12"/>
  <c r="O21" i="12"/>
  <c r="Q21" i="12" s="1"/>
  <c r="D21" i="12"/>
  <c r="O20" i="12"/>
  <c r="Q20" i="12" s="1"/>
  <c r="D20" i="12"/>
  <c r="O19" i="12"/>
  <c r="Q19" i="12" s="1"/>
  <c r="D19" i="12"/>
  <c r="Q18" i="12"/>
  <c r="O18" i="12"/>
  <c r="D18" i="12"/>
  <c r="O17" i="12"/>
  <c r="Q17" i="12" s="1"/>
  <c r="D17" i="12"/>
  <c r="O16" i="12"/>
  <c r="Q16" i="12" s="1"/>
  <c r="D16" i="12"/>
  <c r="O15" i="12"/>
  <c r="Q15" i="12" s="1"/>
  <c r="D15" i="12"/>
  <c r="O14" i="12"/>
  <c r="Q14" i="12" s="1"/>
  <c r="D14" i="12"/>
  <c r="O13" i="12"/>
  <c r="Q13" i="12" s="1"/>
  <c r="D13" i="12"/>
  <c r="C13" i="12"/>
  <c r="O12" i="12"/>
  <c r="Q12" i="12" s="1"/>
  <c r="D12" i="12"/>
  <c r="O11" i="12"/>
  <c r="Q11" i="12" s="1"/>
  <c r="D11" i="12"/>
  <c r="Q10" i="12"/>
  <c r="O10" i="12"/>
  <c r="C10" i="12"/>
  <c r="D10" i="12" s="1"/>
  <c r="O9" i="12"/>
  <c r="Q9" i="12" s="1"/>
  <c r="D9" i="12"/>
  <c r="Q8" i="12"/>
  <c r="O8" i="12"/>
  <c r="D8" i="12"/>
  <c r="C38" i="12" l="1"/>
  <c r="O75" i="12"/>
  <c r="O57" i="12"/>
  <c r="O69" i="12"/>
  <c r="D38" i="12"/>
  <c r="O38" i="12"/>
  <c r="Q38" i="12" s="1"/>
  <c r="Q75" i="11" l="1"/>
  <c r="P75" i="11"/>
  <c r="N75" i="11"/>
  <c r="M75" i="11"/>
  <c r="M77" i="11" s="1"/>
  <c r="L75" i="11"/>
  <c r="K75" i="11"/>
  <c r="J75" i="11"/>
  <c r="J77" i="11" s="1"/>
  <c r="I75" i="11"/>
  <c r="C75" i="11"/>
  <c r="O74" i="11"/>
  <c r="D74" i="11"/>
  <c r="D75" i="11" s="1"/>
  <c r="O73" i="11"/>
  <c r="O72" i="11"/>
  <c r="O71" i="11"/>
  <c r="N69" i="11"/>
  <c r="M69" i="11"/>
  <c r="L69" i="11"/>
  <c r="K69" i="11"/>
  <c r="J69" i="11"/>
  <c r="O68" i="11"/>
  <c r="D68" i="11"/>
  <c r="O67" i="11"/>
  <c r="D67" i="11"/>
  <c r="O66" i="11"/>
  <c r="D66" i="11"/>
  <c r="O65" i="11"/>
  <c r="D65" i="11"/>
  <c r="O64" i="11"/>
  <c r="D64" i="11"/>
  <c r="O63" i="11"/>
  <c r="D63" i="11"/>
  <c r="O62" i="11"/>
  <c r="C62" i="11"/>
  <c r="D62" i="11" s="1"/>
  <c r="N57" i="11"/>
  <c r="M57" i="11"/>
  <c r="L57" i="11"/>
  <c r="K57" i="11"/>
  <c r="J57" i="11"/>
  <c r="I57" i="11"/>
  <c r="F57" i="11"/>
  <c r="E57" i="11"/>
  <c r="O55" i="11"/>
  <c r="O54" i="11"/>
  <c r="O53" i="11"/>
  <c r="O52" i="11"/>
  <c r="O51" i="11"/>
  <c r="O50" i="11"/>
  <c r="O49" i="11"/>
  <c r="O48" i="11"/>
  <c r="O47" i="11"/>
  <c r="O46" i="11"/>
  <c r="O45" i="11"/>
  <c r="N38" i="11"/>
  <c r="M38" i="11"/>
  <c r="L38" i="11"/>
  <c r="L77" i="11" s="1"/>
  <c r="K38" i="11"/>
  <c r="J38" i="11"/>
  <c r="I38" i="11"/>
  <c r="G38" i="11"/>
  <c r="F38" i="11"/>
  <c r="E38" i="11"/>
  <c r="O37" i="11"/>
  <c r="Q37" i="11" s="1"/>
  <c r="D37" i="11"/>
  <c r="O36" i="11"/>
  <c r="Q36" i="11" s="1"/>
  <c r="D36" i="11"/>
  <c r="O35" i="11"/>
  <c r="Q35" i="11" s="1"/>
  <c r="D35" i="11"/>
  <c r="O34" i="11"/>
  <c r="Q34" i="11" s="1"/>
  <c r="D34" i="11"/>
  <c r="O33" i="11"/>
  <c r="Q33" i="11" s="1"/>
  <c r="D33" i="11"/>
  <c r="O32" i="11"/>
  <c r="Q32" i="11" s="1"/>
  <c r="D32" i="11"/>
  <c r="O31" i="11"/>
  <c r="Q31" i="11" s="1"/>
  <c r="D31" i="11"/>
  <c r="O30" i="11"/>
  <c r="Q30" i="11" s="1"/>
  <c r="D30" i="11"/>
  <c r="O29" i="11"/>
  <c r="Q29" i="11" s="1"/>
  <c r="D29" i="11"/>
  <c r="O28" i="11"/>
  <c r="Q28" i="11" s="1"/>
  <c r="D28" i="11"/>
  <c r="O27" i="11"/>
  <c r="Q27" i="11" s="1"/>
  <c r="D27" i="11"/>
  <c r="O26" i="11"/>
  <c r="Q26" i="11" s="1"/>
  <c r="D26" i="11"/>
  <c r="O25" i="11"/>
  <c r="Q25" i="11" s="1"/>
  <c r="D25" i="11"/>
  <c r="O24" i="11"/>
  <c r="Q24" i="11" s="1"/>
  <c r="D24" i="11"/>
  <c r="O23" i="11"/>
  <c r="D23" i="11"/>
  <c r="O22" i="11"/>
  <c r="D22" i="11"/>
  <c r="Q21" i="11"/>
  <c r="O21" i="11"/>
  <c r="D21" i="11"/>
  <c r="O20" i="11"/>
  <c r="Q20" i="11" s="1"/>
  <c r="D20" i="11"/>
  <c r="Q19" i="11"/>
  <c r="O19" i="11"/>
  <c r="D19" i="11"/>
  <c r="O18" i="11"/>
  <c r="D18" i="11"/>
  <c r="O17" i="11"/>
  <c r="D17" i="11"/>
  <c r="O16" i="11"/>
  <c r="D16" i="11"/>
  <c r="O15" i="11"/>
  <c r="Q15" i="11" s="1"/>
  <c r="D15" i="11"/>
  <c r="Q14" i="11"/>
  <c r="O14" i="11"/>
  <c r="D14" i="11"/>
  <c r="O13" i="11"/>
  <c r="Q13" i="11" s="1"/>
  <c r="C13" i="11"/>
  <c r="O12" i="11"/>
  <c r="Q12" i="11" s="1"/>
  <c r="D12" i="11"/>
  <c r="O11" i="11"/>
  <c r="Q11" i="11" s="1"/>
  <c r="D11" i="11"/>
  <c r="O10" i="11"/>
  <c r="Q10" i="11" s="1"/>
  <c r="C10" i="11"/>
  <c r="D10" i="11" s="1"/>
  <c r="O9" i="11"/>
  <c r="Q9" i="11" s="1"/>
  <c r="D9" i="11"/>
  <c r="O8" i="11"/>
  <c r="Q8" i="11" s="1"/>
  <c r="D8" i="11"/>
  <c r="K77" i="11" l="1"/>
  <c r="O69" i="11"/>
  <c r="O75" i="11"/>
  <c r="C38" i="11"/>
  <c r="N77" i="11"/>
  <c r="O57" i="11"/>
  <c r="O38" i="11"/>
  <c r="O77" i="11" s="1"/>
  <c r="D13" i="11"/>
  <c r="D38" i="11" s="1"/>
  <c r="Q38" i="11" l="1"/>
  <c r="Q80" i="10" l="1"/>
  <c r="P80" i="10"/>
  <c r="N80" i="10"/>
  <c r="M80" i="10"/>
  <c r="L80" i="10"/>
  <c r="K80" i="10"/>
  <c r="J80" i="10"/>
  <c r="I80" i="10"/>
  <c r="C80" i="10"/>
  <c r="O79" i="10"/>
  <c r="D79" i="10"/>
  <c r="O78" i="10"/>
  <c r="O77" i="10"/>
  <c r="O80" i="10" s="1"/>
  <c r="N74" i="10"/>
  <c r="M74" i="10"/>
  <c r="L74" i="10"/>
  <c r="K74" i="10"/>
  <c r="J74" i="10"/>
  <c r="O73" i="10"/>
  <c r="D73" i="10"/>
  <c r="O72" i="10"/>
  <c r="D72" i="10"/>
  <c r="O71" i="10"/>
  <c r="D71" i="10"/>
  <c r="O70" i="10"/>
  <c r="D70" i="10"/>
  <c r="O69" i="10"/>
  <c r="D69" i="10"/>
  <c r="O68" i="10"/>
  <c r="O74" i="10" s="1"/>
  <c r="D68" i="10"/>
  <c r="O67" i="10"/>
  <c r="C67" i="10"/>
  <c r="D67" i="10" s="1"/>
  <c r="D74" i="10" s="1"/>
  <c r="N62" i="10"/>
  <c r="M62" i="10"/>
  <c r="L62" i="10"/>
  <c r="K62" i="10"/>
  <c r="J62" i="10"/>
  <c r="I62" i="10"/>
  <c r="F62" i="10"/>
  <c r="E62" i="10"/>
  <c r="D62" i="10"/>
  <c r="C62" i="10"/>
  <c r="O61" i="10"/>
  <c r="O60" i="10"/>
  <c r="O59" i="10"/>
  <c r="O58" i="10"/>
  <c r="O57" i="10"/>
  <c r="O56" i="10"/>
  <c r="O55" i="10"/>
  <c r="O54" i="10"/>
  <c r="O53" i="10"/>
  <c r="O52" i="10"/>
  <c r="O51" i="10"/>
  <c r="O50" i="10"/>
  <c r="N38" i="10"/>
  <c r="M38" i="10"/>
  <c r="L38" i="10"/>
  <c r="K38" i="10"/>
  <c r="J38" i="10"/>
  <c r="I38" i="10"/>
  <c r="G38" i="10"/>
  <c r="F38" i="10"/>
  <c r="E38" i="10"/>
  <c r="O37" i="10"/>
  <c r="Q37" i="10" s="1"/>
  <c r="D37" i="10"/>
  <c r="O36" i="10"/>
  <c r="Q36" i="10" s="1"/>
  <c r="D36" i="10"/>
  <c r="Q35" i="10"/>
  <c r="O35" i="10"/>
  <c r="D35" i="10"/>
  <c r="O34" i="10"/>
  <c r="Q34" i="10" s="1"/>
  <c r="D34" i="10"/>
  <c r="O33" i="10"/>
  <c r="Q33" i="10" s="1"/>
  <c r="D33" i="10"/>
  <c r="O32" i="10"/>
  <c r="Q32" i="10" s="1"/>
  <c r="D32" i="10"/>
  <c r="O31" i="10"/>
  <c r="Q31" i="10" s="1"/>
  <c r="D31" i="10"/>
  <c r="O30" i="10"/>
  <c r="Q30" i="10" s="1"/>
  <c r="D30" i="10"/>
  <c r="Q29" i="10"/>
  <c r="O29" i="10"/>
  <c r="D29" i="10"/>
  <c r="O28" i="10"/>
  <c r="Q28" i="10" s="1"/>
  <c r="D28" i="10"/>
  <c r="O27" i="10"/>
  <c r="Q27" i="10" s="1"/>
  <c r="D27" i="10"/>
  <c r="O26" i="10"/>
  <c r="Q26" i="10" s="1"/>
  <c r="D26" i="10"/>
  <c r="O25" i="10"/>
  <c r="Q25" i="10" s="1"/>
  <c r="D25" i="10"/>
  <c r="Q24" i="10"/>
  <c r="O24" i="10"/>
  <c r="D24" i="10"/>
  <c r="O23" i="10"/>
  <c r="Q23" i="10" s="1"/>
  <c r="D23" i="10"/>
  <c r="O22" i="10"/>
  <c r="Q22" i="10" s="1"/>
  <c r="D22" i="10"/>
  <c r="O21" i="10"/>
  <c r="Q21" i="10" s="1"/>
  <c r="D21" i="10"/>
  <c r="O20" i="10"/>
  <c r="Q20" i="10" s="1"/>
  <c r="D20" i="10"/>
  <c r="O19" i="10"/>
  <c r="Q19" i="10" s="1"/>
  <c r="D19" i="10"/>
  <c r="O18" i="10"/>
  <c r="D18" i="10"/>
  <c r="O17" i="10"/>
  <c r="Q17" i="10" s="1"/>
  <c r="D17" i="10"/>
  <c r="O16" i="10"/>
  <c r="D16" i="10"/>
  <c r="O15" i="10"/>
  <c r="Q15" i="10" s="1"/>
  <c r="D15" i="10"/>
  <c r="O14" i="10"/>
  <c r="Q14" i="10" s="1"/>
  <c r="D14" i="10"/>
  <c r="O13" i="10"/>
  <c r="Q13" i="10" s="1"/>
  <c r="C13" i="10"/>
  <c r="D13" i="10" s="1"/>
  <c r="O12" i="10"/>
  <c r="Q12" i="10" s="1"/>
  <c r="D12" i="10"/>
  <c r="O11" i="10"/>
  <c r="Q11" i="10" s="1"/>
  <c r="D11" i="10"/>
  <c r="O10" i="10"/>
  <c r="Q10" i="10" s="1"/>
  <c r="C10" i="10"/>
  <c r="D10" i="10" s="1"/>
  <c r="Q9" i="10"/>
  <c r="O9" i="10"/>
  <c r="D9" i="10"/>
  <c r="Q8" i="10"/>
  <c r="O8" i="10"/>
  <c r="D8" i="10"/>
  <c r="E95" i="9"/>
  <c r="C95" i="9"/>
  <c r="N79" i="9"/>
  <c r="M79" i="9"/>
  <c r="L79" i="9"/>
  <c r="C79" i="9"/>
  <c r="O78" i="9"/>
  <c r="D78" i="9"/>
  <c r="O77" i="9"/>
  <c r="O76" i="9"/>
  <c r="O75" i="9"/>
  <c r="N73" i="9"/>
  <c r="M73" i="9"/>
  <c r="L73" i="9"/>
  <c r="K73" i="9"/>
  <c r="J73" i="9"/>
  <c r="O72" i="9"/>
  <c r="D72" i="9"/>
  <c r="O71" i="9"/>
  <c r="D71" i="9"/>
  <c r="O70" i="9"/>
  <c r="D70" i="9"/>
  <c r="O69" i="9"/>
  <c r="D69" i="9"/>
  <c r="O68" i="9"/>
  <c r="D68" i="9"/>
  <c r="O67" i="9"/>
  <c r="D67" i="9"/>
  <c r="O66" i="9"/>
  <c r="D66" i="9"/>
  <c r="C66" i="9"/>
  <c r="C73" i="9" s="1"/>
  <c r="N60" i="9"/>
  <c r="M60" i="9"/>
  <c r="L60" i="9"/>
  <c r="L88" i="9" s="1"/>
  <c r="K60" i="9"/>
  <c r="K88" i="9" s="1"/>
  <c r="J60" i="9"/>
  <c r="I60" i="9"/>
  <c r="F60" i="9"/>
  <c r="E60" i="9"/>
  <c r="D60" i="9"/>
  <c r="C60" i="9"/>
  <c r="O58" i="9"/>
  <c r="O57" i="9"/>
  <c r="O56" i="9"/>
  <c r="O55" i="9"/>
  <c r="O54" i="9"/>
  <c r="O53" i="9"/>
  <c r="O52" i="9"/>
  <c r="O51" i="9"/>
  <c r="O50" i="9"/>
  <c r="O49" i="9"/>
  <c r="O48" i="9"/>
  <c r="M39" i="9"/>
  <c r="J39" i="9"/>
  <c r="H39" i="9"/>
  <c r="G39" i="9"/>
  <c r="F39" i="9"/>
  <c r="E39" i="9"/>
  <c r="Q38" i="9"/>
  <c r="O38" i="9"/>
  <c r="D38" i="9"/>
  <c r="O37" i="9"/>
  <c r="Q37" i="9" s="1"/>
  <c r="D37" i="9"/>
  <c r="O36" i="9"/>
  <c r="Q36" i="9" s="1"/>
  <c r="D36" i="9"/>
  <c r="O35" i="9"/>
  <c r="Q35" i="9" s="1"/>
  <c r="D35" i="9"/>
  <c r="Q34" i="9"/>
  <c r="O34" i="9"/>
  <c r="D34" i="9"/>
  <c r="O33" i="9"/>
  <c r="Q33" i="9" s="1"/>
  <c r="D33" i="9"/>
  <c r="O32" i="9"/>
  <c r="Q32" i="9" s="1"/>
  <c r="D32" i="9"/>
  <c r="O31" i="9"/>
  <c r="Q31" i="9" s="1"/>
  <c r="D31" i="9"/>
  <c r="O30" i="9"/>
  <c r="Q30" i="9" s="1"/>
  <c r="D30" i="9"/>
  <c r="O29" i="9"/>
  <c r="Q29" i="9" s="1"/>
  <c r="D29" i="9"/>
  <c r="O28" i="9"/>
  <c r="Q28" i="9" s="1"/>
  <c r="D28" i="9"/>
  <c r="Q27" i="9"/>
  <c r="O27" i="9"/>
  <c r="D27" i="9"/>
  <c r="O26" i="9"/>
  <c r="Q26" i="9" s="1"/>
  <c r="D26" i="9"/>
  <c r="O25" i="9"/>
  <c r="Q25" i="9" s="1"/>
  <c r="D25" i="9"/>
  <c r="Q24" i="9"/>
  <c r="O24" i="9"/>
  <c r="D24" i="9"/>
  <c r="O23" i="9"/>
  <c r="Q23" i="9" s="1"/>
  <c r="D23" i="9"/>
  <c r="O22" i="9"/>
  <c r="Q22" i="9" s="1"/>
  <c r="D22" i="9"/>
  <c r="O21" i="9"/>
  <c r="Q21" i="9" s="1"/>
  <c r="D21" i="9"/>
  <c r="Q20" i="9"/>
  <c r="O20" i="9"/>
  <c r="D20" i="9"/>
  <c r="O19" i="9"/>
  <c r="D19" i="9"/>
  <c r="O18" i="9"/>
  <c r="Q18" i="9" s="1"/>
  <c r="D18" i="9"/>
  <c r="O17" i="9"/>
  <c r="D17" i="9"/>
  <c r="O16" i="9"/>
  <c r="Q16" i="9" s="1"/>
  <c r="D16" i="9"/>
  <c r="O15" i="9"/>
  <c r="D15" i="9"/>
  <c r="I14" i="9"/>
  <c r="I39" i="9" s="1"/>
  <c r="I88" i="9" s="1"/>
  <c r="C14" i="9"/>
  <c r="D14" i="9" s="1"/>
  <c r="O13" i="9"/>
  <c r="Q13" i="9" s="1"/>
  <c r="D13" i="9"/>
  <c r="O12" i="9"/>
  <c r="Q12" i="9" s="1"/>
  <c r="D12" i="9"/>
  <c r="O11" i="9"/>
  <c r="Q11" i="9" s="1"/>
  <c r="C11" i="9"/>
  <c r="D11" i="9" s="1"/>
  <c r="O10" i="9"/>
  <c r="Q10" i="9" s="1"/>
  <c r="D10" i="9"/>
  <c r="O9" i="9"/>
  <c r="Q9" i="9" s="1"/>
  <c r="D9" i="9"/>
  <c r="O38" i="10" l="1"/>
  <c r="C74" i="10"/>
  <c r="J88" i="9"/>
  <c r="O62" i="10"/>
  <c r="D38" i="10"/>
  <c r="C39" i="9"/>
  <c r="O79" i="9"/>
  <c r="N88" i="9"/>
  <c r="D39" i="9"/>
  <c r="O60" i="9"/>
  <c r="O14" i="9"/>
  <c r="O39" i="9" s="1"/>
  <c r="Q39" i="9" s="1"/>
  <c r="M88" i="9"/>
  <c r="O73" i="9"/>
  <c r="D73" i="9"/>
  <c r="Q38" i="10"/>
  <c r="C38" i="10"/>
  <c r="O88" i="9" l="1"/>
  <c r="M78" i="8"/>
  <c r="J78" i="8"/>
  <c r="D77" i="8"/>
  <c r="O76" i="8"/>
  <c r="O74" i="8"/>
  <c r="O78" i="8" s="1"/>
  <c r="O71" i="8"/>
  <c r="D71" i="8"/>
  <c r="O70" i="8"/>
  <c r="D70" i="8"/>
  <c r="D69" i="8"/>
  <c r="O68" i="8"/>
  <c r="D68" i="8"/>
  <c r="O67" i="8"/>
  <c r="D67" i="8"/>
  <c r="O66" i="8"/>
  <c r="D66" i="8"/>
  <c r="O65" i="8"/>
  <c r="D65" i="8"/>
  <c r="N59" i="8"/>
  <c r="M59" i="8"/>
  <c r="L59" i="8"/>
  <c r="K59" i="8"/>
  <c r="J59" i="8"/>
  <c r="I59" i="8"/>
  <c r="F59" i="8"/>
  <c r="E59" i="8"/>
  <c r="C59" i="8"/>
  <c r="D58" i="8"/>
  <c r="D53" i="8"/>
  <c r="D50" i="8"/>
  <c r="D49" i="8"/>
  <c r="D47" i="8"/>
  <c r="N38" i="8"/>
  <c r="M38" i="8"/>
  <c r="J38" i="8"/>
  <c r="I38" i="8"/>
  <c r="G38" i="8"/>
  <c r="F38" i="8"/>
  <c r="E38" i="8"/>
  <c r="C38" i="8"/>
  <c r="D38" i="8" s="1"/>
  <c r="O37" i="8"/>
  <c r="Q37" i="8" s="1"/>
  <c r="D37" i="8"/>
  <c r="O36" i="8"/>
  <c r="Q36" i="8" s="1"/>
  <c r="D36" i="8"/>
  <c r="O35" i="8"/>
  <c r="Q35" i="8" s="1"/>
  <c r="D35" i="8"/>
  <c r="Q34" i="8"/>
  <c r="O34" i="8"/>
  <c r="D34" i="8"/>
  <c r="O33" i="8"/>
  <c r="Q33" i="8" s="1"/>
  <c r="D33" i="8"/>
  <c r="O32" i="8"/>
  <c r="Q32" i="8" s="1"/>
  <c r="D32" i="8"/>
  <c r="O31" i="8"/>
  <c r="Q31" i="8" s="1"/>
  <c r="D31" i="8"/>
  <c r="O30" i="8"/>
  <c r="Q30" i="8" s="1"/>
  <c r="D30" i="8"/>
  <c r="Q29" i="8"/>
  <c r="O29" i="8"/>
  <c r="D29" i="8"/>
  <c r="Q28" i="8"/>
  <c r="O28" i="8"/>
  <c r="D28" i="8"/>
  <c r="O27" i="8"/>
  <c r="Q27" i="8" s="1"/>
  <c r="D27" i="8"/>
  <c r="Q26" i="8"/>
  <c r="O26" i="8"/>
  <c r="D26" i="8"/>
  <c r="Q25" i="8"/>
  <c r="O25" i="8"/>
  <c r="D25" i="8"/>
  <c r="O24" i="8"/>
  <c r="Q24" i="8" s="1"/>
  <c r="D24" i="8"/>
  <c r="O23" i="8"/>
  <c r="Q23" i="8" s="1"/>
  <c r="D23" i="8"/>
  <c r="Q22" i="8"/>
  <c r="O22" i="8"/>
  <c r="D22" i="8"/>
  <c r="O21" i="8"/>
  <c r="Q21" i="8" s="1"/>
  <c r="D21" i="8"/>
  <c r="O20" i="8"/>
  <c r="Q20" i="8" s="1"/>
  <c r="D20" i="8"/>
  <c r="O19" i="8"/>
  <c r="Q19" i="8" s="1"/>
  <c r="D19" i="8"/>
  <c r="O18" i="8"/>
  <c r="Q18" i="8" s="1"/>
  <c r="D18" i="8"/>
  <c r="O17" i="8"/>
  <c r="Q17" i="8" s="1"/>
  <c r="D17" i="8"/>
  <c r="O16" i="8"/>
  <c r="Q16" i="8" s="1"/>
  <c r="D16" i="8"/>
  <c r="O15" i="8"/>
  <c r="Q15" i="8" s="1"/>
  <c r="O14" i="8"/>
  <c r="O13" i="8"/>
  <c r="D13" i="8"/>
  <c r="O12" i="8"/>
  <c r="Q12" i="8" s="1"/>
  <c r="D12" i="8"/>
  <c r="O11" i="8"/>
  <c r="Q11" i="8" s="1"/>
  <c r="D11" i="8"/>
  <c r="O10" i="8"/>
  <c r="Q10" i="8" s="1"/>
  <c r="D10" i="8"/>
  <c r="Q9" i="8"/>
  <c r="O9" i="8"/>
  <c r="D9" i="8"/>
  <c r="Q8" i="8"/>
  <c r="O8" i="8"/>
  <c r="D8" i="8"/>
  <c r="Q75" i="7"/>
  <c r="P75" i="7"/>
  <c r="N75" i="7"/>
  <c r="M75" i="7"/>
  <c r="L75" i="7"/>
  <c r="K75" i="7"/>
  <c r="J75" i="7"/>
  <c r="I75" i="7"/>
  <c r="C75" i="7"/>
  <c r="O74" i="7"/>
  <c r="D74" i="7"/>
  <c r="O72" i="7"/>
  <c r="O75" i="7" s="1"/>
  <c r="O68" i="7"/>
  <c r="D68" i="7"/>
  <c r="O67" i="7"/>
  <c r="D67" i="7"/>
  <c r="O66" i="7"/>
  <c r="D66" i="7"/>
  <c r="O65" i="7"/>
  <c r="D65" i="7"/>
  <c r="O64" i="7"/>
  <c r="D64" i="7"/>
  <c r="O63" i="7"/>
  <c r="D63" i="7"/>
  <c r="O62" i="7"/>
  <c r="D62" i="7"/>
  <c r="O61" i="7"/>
  <c r="O57" i="7"/>
  <c r="N57" i="7"/>
  <c r="M57" i="7"/>
  <c r="L57" i="7"/>
  <c r="K57" i="7"/>
  <c r="J57" i="7"/>
  <c r="I57" i="7"/>
  <c r="F57" i="7"/>
  <c r="E57" i="7"/>
  <c r="D57" i="7"/>
  <c r="C57" i="7"/>
  <c r="N38" i="7"/>
  <c r="M38" i="7"/>
  <c r="L38" i="7"/>
  <c r="K38" i="7"/>
  <c r="J38" i="7"/>
  <c r="I38" i="7"/>
  <c r="H38" i="7"/>
  <c r="G38" i="7"/>
  <c r="F38" i="7"/>
  <c r="E38" i="7"/>
  <c r="O37" i="7"/>
  <c r="Q37" i="7" s="1"/>
  <c r="D37" i="7"/>
  <c r="O36" i="7"/>
  <c r="D36" i="7"/>
  <c r="O35" i="7"/>
  <c r="D35" i="7"/>
  <c r="O34" i="7"/>
  <c r="Q34" i="7" s="1"/>
  <c r="D34" i="7"/>
  <c r="O33" i="7"/>
  <c r="Q33" i="7" s="1"/>
  <c r="D33" i="7"/>
  <c r="O32" i="7"/>
  <c r="Q32" i="7" s="1"/>
  <c r="D32" i="7"/>
  <c r="O31" i="7"/>
  <c r="Q31" i="7" s="1"/>
  <c r="D31" i="7"/>
  <c r="O30" i="7"/>
  <c r="Q30" i="7" s="1"/>
  <c r="D30" i="7"/>
  <c r="O29" i="7"/>
  <c r="Q29" i="7" s="1"/>
  <c r="D29" i="7"/>
  <c r="O28" i="7"/>
  <c r="Q28" i="7" s="1"/>
  <c r="D28" i="7"/>
  <c r="O27" i="7"/>
  <c r="Q27" i="7" s="1"/>
  <c r="D27" i="7"/>
  <c r="O26" i="7"/>
  <c r="Q26" i="7" s="1"/>
  <c r="D26" i="7"/>
  <c r="Q25" i="7"/>
  <c r="O25" i="7"/>
  <c r="D25" i="7"/>
  <c r="Q24" i="7"/>
  <c r="O24" i="7"/>
  <c r="D24" i="7"/>
  <c r="O23" i="7"/>
  <c r="Q23" i="7" s="1"/>
  <c r="D23" i="7"/>
  <c r="O22" i="7"/>
  <c r="Q22" i="7" s="1"/>
  <c r="D22" i="7"/>
  <c r="O21" i="7"/>
  <c r="Q21" i="7" s="1"/>
  <c r="D21" i="7"/>
  <c r="O20" i="7"/>
  <c r="Q20" i="7" s="1"/>
  <c r="D20" i="7"/>
  <c r="Q19" i="7"/>
  <c r="O19" i="7"/>
  <c r="D19" i="7"/>
  <c r="Q18" i="7"/>
  <c r="O18" i="7"/>
  <c r="D18" i="7"/>
  <c r="Q17" i="7"/>
  <c r="O17" i="7"/>
  <c r="D17" i="7"/>
  <c r="Q16" i="7"/>
  <c r="O16" i="7"/>
  <c r="D16" i="7"/>
  <c r="O15" i="7"/>
  <c r="Q15" i="7" s="1"/>
  <c r="D15" i="7"/>
  <c r="O14" i="7"/>
  <c r="Q14" i="7" s="1"/>
  <c r="D14" i="7"/>
  <c r="Q13" i="7"/>
  <c r="O13" i="7"/>
  <c r="C13" i="7"/>
  <c r="D13" i="7" s="1"/>
  <c r="Q12" i="7"/>
  <c r="O12" i="7"/>
  <c r="D12" i="7"/>
  <c r="Q11" i="7"/>
  <c r="O11" i="7"/>
  <c r="D11" i="7"/>
  <c r="O10" i="7"/>
  <c r="Q10" i="7" s="1"/>
  <c r="C10" i="7"/>
  <c r="C38" i="7" s="1"/>
  <c r="O9" i="7"/>
  <c r="Q9" i="7" s="1"/>
  <c r="D9" i="7"/>
  <c r="O8" i="7"/>
  <c r="Q8" i="7" s="1"/>
  <c r="D8" i="7"/>
  <c r="O38" i="7" l="1"/>
  <c r="D59" i="8"/>
  <c r="D10" i="7"/>
  <c r="O38" i="8"/>
  <c r="Q38" i="8" s="1"/>
  <c r="Q38" i="7"/>
  <c r="D38" i="7"/>
  <c r="D77" i="6" l="1"/>
  <c r="C77" i="6"/>
  <c r="O76" i="6"/>
  <c r="D76" i="6"/>
  <c r="O75" i="6"/>
  <c r="O74" i="6"/>
  <c r="O73" i="6"/>
  <c r="O70" i="6"/>
  <c r="D70" i="6"/>
  <c r="O69" i="6"/>
  <c r="D69" i="6"/>
  <c r="O68" i="6"/>
  <c r="D68" i="6"/>
  <c r="O67" i="6"/>
  <c r="D67" i="6"/>
  <c r="O66" i="6"/>
  <c r="D66" i="6"/>
  <c r="O65" i="6"/>
  <c r="D65" i="6"/>
  <c r="O64" i="6"/>
  <c r="O71" i="6" s="1"/>
  <c r="D64" i="6"/>
  <c r="C64" i="6"/>
  <c r="N59" i="6"/>
  <c r="M59" i="6"/>
  <c r="L59" i="6"/>
  <c r="K59" i="6"/>
  <c r="J59" i="6"/>
  <c r="I59" i="6"/>
  <c r="F59" i="6"/>
  <c r="E59" i="6"/>
  <c r="C59" i="6"/>
  <c r="D58" i="6"/>
  <c r="D57" i="6"/>
  <c r="O56" i="6"/>
  <c r="D56" i="6"/>
  <c r="O55" i="6"/>
  <c r="D55" i="6"/>
  <c r="O54" i="6"/>
  <c r="D54" i="6"/>
  <c r="O53" i="6"/>
  <c r="D53" i="6"/>
  <c r="O52" i="6"/>
  <c r="D52" i="6"/>
  <c r="O51" i="6"/>
  <c r="D51" i="6"/>
  <c r="O50" i="6"/>
  <c r="D50" i="6"/>
  <c r="O49" i="6"/>
  <c r="D49" i="6"/>
  <c r="O48" i="6"/>
  <c r="D48" i="6"/>
  <c r="O47" i="6"/>
  <c r="D47" i="6"/>
  <c r="O46" i="6"/>
  <c r="D46" i="6"/>
  <c r="N38" i="6"/>
  <c r="M38" i="6"/>
  <c r="L38" i="6"/>
  <c r="K38" i="6"/>
  <c r="J38" i="6"/>
  <c r="I38" i="6"/>
  <c r="G38" i="6"/>
  <c r="F38" i="6"/>
  <c r="E38" i="6"/>
  <c r="O37" i="6"/>
  <c r="Q37" i="6" s="1"/>
  <c r="D37" i="6"/>
  <c r="O36" i="6"/>
  <c r="D36" i="6"/>
  <c r="O35" i="6"/>
  <c r="D35" i="6"/>
  <c r="Q34" i="6"/>
  <c r="O34" i="6"/>
  <c r="D34" i="6"/>
  <c r="Q33" i="6"/>
  <c r="O33" i="6"/>
  <c r="D33" i="6"/>
  <c r="Q32" i="6"/>
  <c r="O32" i="6"/>
  <c r="D32" i="6"/>
  <c r="O31" i="6"/>
  <c r="Q31" i="6" s="1"/>
  <c r="D31" i="6"/>
  <c r="Q30" i="6"/>
  <c r="O30" i="6"/>
  <c r="D30" i="6"/>
  <c r="O29" i="6"/>
  <c r="D29" i="6"/>
  <c r="O28" i="6"/>
  <c r="D28" i="6"/>
  <c r="O27" i="6"/>
  <c r="Q27" i="6" s="1"/>
  <c r="D27" i="6"/>
  <c r="O26" i="6"/>
  <c r="Q26" i="6" s="1"/>
  <c r="D26" i="6"/>
  <c r="O25" i="6"/>
  <c r="D25" i="6"/>
  <c r="O24" i="6"/>
  <c r="D24" i="6"/>
  <c r="O23" i="6"/>
  <c r="D23" i="6"/>
  <c r="Q22" i="6"/>
  <c r="O22" i="6"/>
  <c r="D22" i="6"/>
  <c r="O21" i="6"/>
  <c r="D21" i="6"/>
  <c r="O20" i="6"/>
  <c r="D20" i="6"/>
  <c r="O19" i="6"/>
  <c r="Q19" i="6" s="1"/>
  <c r="D19" i="6"/>
  <c r="O18" i="6"/>
  <c r="Q18" i="6" s="1"/>
  <c r="D18" i="6"/>
  <c r="O17" i="6"/>
  <c r="D17" i="6"/>
  <c r="O16" i="6"/>
  <c r="D16" i="6"/>
  <c r="Q15" i="6"/>
  <c r="O15" i="6"/>
  <c r="D15" i="6"/>
  <c r="O14" i="6"/>
  <c r="D14" i="6"/>
  <c r="O13" i="6"/>
  <c r="C13" i="6"/>
  <c r="D13" i="6" s="1"/>
  <c r="Q12" i="6"/>
  <c r="O12" i="6"/>
  <c r="D12" i="6"/>
  <c r="Q11" i="6"/>
  <c r="O11" i="6"/>
  <c r="D11" i="6"/>
  <c r="O10" i="6"/>
  <c r="Q10" i="6" s="1"/>
  <c r="D10" i="6"/>
  <c r="C10" i="6"/>
  <c r="Q9" i="6"/>
  <c r="O9" i="6"/>
  <c r="D9" i="6"/>
  <c r="Q8" i="6"/>
  <c r="O8" i="6"/>
  <c r="D8" i="6"/>
  <c r="E85" i="5"/>
  <c r="C85" i="5"/>
  <c r="Q75" i="5"/>
  <c r="P75" i="5"/>
  <c r="N75" i="5"/>
  <c r="M75" i="5"/>
  <c r="L75" i="5"/>
  <c r="K75" i="5"/>
  <c r="J75" i="5"/>
  <c r="I75" i="5"/>
  <c r="C75" i="5"/>
  <c r="D74" i="5"/>
  <c r="O72" i="5"/>
  <c r="O75" i="5" s="1"/>
  <c r="D68" i="5"/>
  <c r="D67" i="5"/>
  <c r="O66" i="5"/>
  <c r="D66" i="5"/>
  <c r="O65" i="5"/>
  <c r="D65" i="5"/>
  <c r="O64" i="5"/>
  <c r="D64" i="5"/>
  <c r="O63" i="5"/>
  <c r="D63" i="5"/>
  <c r="O62" i="5"/>
  <c r="C62" i="5"/>
  <c r="D62" i="5" s="1"/>
  <c r="O61" i="5"/>
  <c r="N57" i="5"/>
  <c r="M57" i="5"/>
  <c r="L57" i="5"/>
  <c r="K57" i="5"/>
  <c r="J57" i="5"/>
  <c r="I57" i="5"/>
  <c r="F57" i="5"/>
  <c r="E57" i="5"/>
  <c r="C57" i="5"/>
  <c r="O56" i="5"/>
  <c r="D56" i="5"/>
  <c r="O55" i="5"/>
  <c r="D55" i="5"/>
  <c r="O54" i="5"/>
  <c r="D54" i="5"/>
  <c r="O53" i="5"/>
  <c r="D53" i="5"/>
  <c r="O52" i="5"/>
  <c r="D52" i="5"/>
  <c r="O51" i="5"/>
  <c r="D51" i="5"/>
  <c r="O50" i="5"/>
  <c r="D50" i="5"/>
  <c r="O49" i="5"/>
  <c r="D49" i="5"/>
  <c r="O48" i="5"/>
  <c r="D48" i="5"/>
  <c r="O47" i="5"/>
  <c r="D47" i="5"/>
  <c r="O46" i="5"/>
  <c r="D46" i="5"/>
  <c r="O45" i="5"/>
  <c r="D45" i="5"/>
  <c r="N38" i="5"/>
  <c r="M38" i="5"/>
  <c r="L38" i="5"/>
  <c r="K38" i="5"/>
  <c r="J38" i="5"/>
  <c r="I38" i="5"/>
  <c r="H38" i="5"/>
  <c r="G38" i="5"/>
  <c r="F38" i="5"/>
  <c r="E38" i="5"/>
  <c r="C38" i="5"/>
  <c r="O37" i="5"/>
  <c r="Q37" i="5" s="1"/>
  <c r="D37" i="5"/>
  <c r="O36" i="5"/>
  <c r="D36" i="5"/>
  <c r="O35" i="5"/>
  <c r="D35" i="5"/>
  <c r="O34" i="5"/>
  <c r="Q34" i="5" s="1"/>
  <c r="D34" i="5"/>
  <c r="O33" i="5"/>
  <c r="Q33" i="5" s="1"/>
  <c r="D33" i="5"/>
  <c r="O32" i="5"/>
  <c r="Q32" i="5" s="1"/>
  <c r="D32" i="5"/>
  <c r="O31" i="5"/>
  <c r="Q31" i="5" s="1"/>
  <c r="D31" i="5"/>
  <c r="Q30" i="5"/>
  <c r="O30" i="5"/>
  <c r="D30" i="5"/>
  <c r="Q29" i="5"/>
  <c r="O29" i="5"/>
  <c r="D29" i="5"/>
  <c r="O28" i="5"/>
  <c r="Q28" i="5" s="1"/>
  <c r="D28" i="5"/>
  <c r="O27" i="5"/>
  <c r="Q27" i="5" s="1"/>
  <c r="D27" i="5"/>
  <c r="O26" i="5"/>
  <c r="Q26" i="5" s="1"/>
  <c r="D26" i="5"/>
  <c r="O25" i="5"/>
  <c r="Q25" i="5" s="1"/>
  <c r="D25" i="5"/>
  <c r="O24" i="5"/>
  <c r="D24" i="5"/>
  <c r="O23" i="5"/>
  <c r="D23" i="5"/>
  <c r="O22" i="5"/>
  <c r="Q22" i="5" s="1"/>
  <c r="D22" i="5"/>
  <c r="O21" i="5"/>
  <c r="D21" i="5"/>
  <c r="O20" i="5"/>
  <c r="D20" i="5"/>
  <c r="O19" i="5"/>
  <c r="Q19" i="5" s="1"/>
  <c r="D19" i="5"/>
  <c r="O18" i="5"/>
  <c r="D18" i="5"/>
  <c r="O17" i="5"/>
  <c r="D17" i="5"/>
  <c r="O16" i="5"/>
  <c r="D16" i="5"/>
  <c r="Q15" i="5"/>
  <c r="O15" i="5"/>
  <c r="D15" i="5"/>
  <c r="Q14" i="5"/>
  <c r="O14" i="5"/>
  <c r="D14" i="5"/>
  <c r="Q13" i="5"/>
  <c r="O13" i="5"/>
  <c r="D13" i="5"/>
  <c r="C13" i="5"/>
  <c r="O12" i="5"/>
  <c r="Q12" i="5" s="1"/>
  <c r="D12" i="5"/>
  <c r="Q11" i="5"/>
  <c r="O11" i="5"/>
  <c r="D11" i="5"/>
  <c r="Q10" i="5"/>
  <c r="O10" i="5"/>
  <c r="D10" i="5"/>
  <c r="Q9" i="5"/>
  <c r="O9" i="5"/>
  <c r="D9" i="5"/>
  <c r="Q8" i="5"/>
  <c r="O8" i="5"/>
  <c r="D8" i="5"/>
  <c r="D38" i="5" l="1"/>
  <c r="O38" i="5"/>
  <c r="D59" i="6"/>
  <c r="O77" i="6"/>
  <c r="O57" i="5"/>
  <c r="C38" i="6"/>
  <c r="O59" i="6"/>
  <c r="D57" i="5"/>
  <c r="D38" i="6"/>
  <c r="O38" i="6"/>
  <c r="Q38" i="6" s="1"/>
  <c r="Q38" i="5"/>
  <c r="O67" i="5"/>
  <c r="O68" i="5" l="1"/>
  <c r="O74" i="5" s="1"/>
  <c r="E88" i="4"/>
  <c r="C88" i="4"/>
  <c r="Q75" i="4"/>
  <c r="P75" i="4"/>
  <c r="O75" i="4"/>
  <c r="N75" i="4"/>
  <c r="M75" i="4"/>
  <c r="L75" i="4"/>
  <c r="K75" i="4"/>
  <c r="J75" i="4"/>
  <c r="I75" i="4"/>
  <c r="C75" i="4"/>
  <c r="O74" i="4"/>
  <c r="D74" i="4"/>
  <c r="D75" i="4" s="1"/>
  <c r="O68" i="4"/>
  <c r="D68" i="4"/>
  <c r="O67" i="4"/>
  <c r="D67" i="4"/>
  <c r="O66" i="4"/>
  <c r="D66" i="4"/>
  <c r="O65" i="4"/>
  <c r="D65" i="4"/>
  <c r="O64" i="4"/>
  <c r="D64" i="4"/>
  <c r="O63" i="4"/>
  <c r="D63" i="4"/>
  <c r="O62" i="4"/>
  <c r="D62" i="4"/>
  <c r="O61" i="4"/>
  <c r="N57" i="4"/>
  <c r="M57" i="4"/>
  <c r="L57" i="4"/>
  <c r="K57" i="4"/>
  <c r="J57" i="4"/>
  <c r="I57" i="4"/>
  <c r="F57" i="4"/>
  <c r="E57" i="4"/>
  <c r="D57" i="4"/>
  <c r="O56" i="4"/>
  <c r="O55" i="4"/>
  <c r="O54" i="4"/>
  <c r="O53" i="4"/>
  <c r="O52" i="4"/>
  <c r="O51" i="4"/>
  <c r="O50" i="4"/>
  <c r="O49" i="4"/>
  <c r="O48" i="4"/>
  <c r="O47" i="4"/>
  <c r="O46" i="4"/>
  <c r="O45" i="4"/>
  <c r="N38" i="4"/>
  <c r="M38" i="4"/>
  <c r="L38" i="4"/>
  <c r="K38" i="4"/>
  <c r="J38" i="4"/>
  <c r="I38" i="4"/>
  <c r="H38" i="4"/>
  <c r="G38" i="4"/>
  <c r="F38" i="4"/>
  <c r="E38" i="4"/>
  <c r="C38" i="4"/>
  <c r="Q37" i="4"/>
  <c r="O37" i="4"/>
  <c r="D37" i="4"/>
  <c r="O36" i="4"/>
  <c r="Q36" i="4" s="1"/>
  <c r="D36" i="4"/>
  <c r="O35" i="4"/>
  <c r="Q35" i="4" s="1"/>
  <c r="D35" i="4"/>
  <c r="O34" i="4"/>
  <c r="Q34" i="4" s="1"/>
  <c r="D34" i="4"/>
  <c r="O33" i="4"/>
  <c r="Q33" i="4" s="1"/>
  <c r="D33" i="4"/>
  <c r="O32" i="4"/>
  <c r="Q32" i="4" s="1"/>
  <c r="D32" i="4"/>
  <c r="O31" i="4"/>
  <c r="Q31" i="4" s="1"/>
  <c r="D31" i="4"/>
  <c r="Q30" i="4"/>
  <c r="O30" i="4"/>
  <c r="D30" i="4"/>
  <c r="Q29" i="4"/>
  <c r="O29" i="4"/>
  <c r="D29" i="4"/>
  <c r="Q28" i="4"/>
  <c r="O28" i="4"/>
  <c r="D28" i="4"/>
  <c r="O27" i="4"/>
  <c r="Q27" i="4" s="1"/>
  <c r="D27" i="4"/>
  <c r="O26" i="4"/>
  <c r="Q26" i="4" s="1"/>
  <c r="D26" i="4"/>
  <c r="O25" i="4"/>
  <c r="Q25" i="4" s="1"/>
  <c r="D25" i="4"/>
  <c r="O24" i="4"/>
  <c r="Q24" i="4" s="1"/>
  <c r="D24" i="4"/>
  <c r="O23" i="4"/>
  <c r="Q23" i="4" s="1"/>
  <c r="D23" i="4"/>
  <c r="Q22" i="4"/>
  <c r="O22" i="4"/>
  <c r="D22" i="4"/>
  <c r="Q21" i="4"/>
  <c r="O21" i="4"/>
  <c r="D21" i="4"/>
  <c r="Q20" i="4"/>
  <c r="O20" i="4"/>
  <c r="D20" i="4"/>
  <c r="Q19" i="4"/>
  <c r="O19" i="4"/>
  <c r="D19" i="4"/>
  <c r="O18" i="4"/>
  <c r="Q18" i="4" s="1"/>
  <c r="D18" i="4"/>
  <c r="O17" i="4"/>
  <c r="Q17" i="4" s="1"/>
  <c r="D17" i="4"/>
  <c r="O16" i="4"/>
  <c r="Q16" i="4" s="1"/>
  <c r="D16" i="4"/>
  <c r="O15" i="4"/>
  <c r="Q15" i="4" s="1"/>
  <c r="D15" i="4"/>
  <c r="O14" i="4"/>
  <c r="Q14" i="4" s="1"/>
  <c r="D14" i="4"/>
  <c r="Q13" i="4"/>
  <c r="O13" i="4"/>
  <c r="D13" i="4"/>
  <c r="Q12" i="4"/>
  <c r="O12" i="4"/>
  <c r="D12" i="4"/>
  <c r="Q11" i="4"/>
  <c r="O11" i="4"/>
  <c r="D11" i="4"/>
  <c r="Q10" i="4"/>
  <c r="O10" i="4"/>
  <c r="D10" i="4"/>
  <c r="O9" i="4"/>
  <c r="Q9" i="4" s="1"/>
  <c r="D9" i="4"/>
  <c r="O8" i="4"/>
  <c r="Q8" i="4" s="1"/>
  <c r="D8" i="4"/>
  <c r="D38" i="4" l="1"/>
  <c r="O57" i="4"/>
  <c r="O38" i="4"/>
  <c r="Q38" i="4"/>
  <c r="H40" i="1" l="1"/>
  <c r="G40" i="1"/>
  <c r="I13" i="1" l="1"/>
  <c r="P13" i="1" s="1"/>
  <c r="I8" i="1"/>
  <c r="O40" i="1"/>
  <c r="P9" i="1"/>
  <c r="R9" i="1" s="1"/>
  <c r="P10" i="1"/>
  <c r="R10" i="1" s="1"/>
  <c r="P11" i="1"/>
  <c r="R11" i="1" s="1"/>
  <c r="P12" i="1"/>
  <c r="R12" i="1" s="1"/>
  <c r="P14" i="1"/>
  <c r="P15" i="1"/>
  <c r="R15" i="1" s="1"/>
  <c r="P16" i="1"/>
  <c r="P17" i="1"/>
  <c r="P18" i="1"/>
  <c r="P19" i="1"/>
  <c r="R19" i="1" s="1"/>
  <c r="P20" i="1"/>
  <c r="P21" i="1"/>
  <c r="P22" i="1"/>
  <c r="P23" i="1"/>
  <c r="P24" i="1"/>
  <c r="R24" i="1" s="1"/>
  <c r="P25" i="1"/>
  <c r="R25" i="1" s="1"/>
  <c r="P26" i="1"/>
  <c r="R26" i="1" s="1"/>
  <c r="P27" i="1"/>
  <c r="R27" i="1" s="1"/>
  <c r="P28" i="1"/>
  <c r="R28" i="1" s="1"/>
  <c r="P29" i="1"/>
  <c r="P30" i="1"/>
  <c r="P31" i="1"/>
  <c r="R31" i="1" s="1"/>
  <c r="P32" i="1"/>
  <c r="R32" i="1" s="1"/>
  <c r="P33" i="1"/>
  <c r="R33" i="1" s="1"/>
  <c r="P34" i="1"/>
  <c r="R34" i="1" s="1"/>
  <c r="P35" i="1"/>
  <c r="R35" i="1" s="1"/>
  <c r="P36" i="1"/>
  <c r="R36" i="1" s="1"/>
  <c r="P37" i="1"/>
  <c r="P38" i="1"/>
  <c r="P39" i="1"/>
  <c r="R39" i="1" s="1"/>
  <c r="D69" i="1"/>
  <c r="D70" i="1"/>
  <c r="D71" i="1"/>
  <c r="D72" i="1"/>
  <c r="D73" i="1"/>
  <c r="D74" i="1"/>
  <c r="D80" i="1"/>
  <c r="D81" i="1"/>
  <c r="C81" i="1"/>
  <c r="C68" i="1"/>
  <c r="D9" i="1"/>
  <c r="D11" i="1"/>
  <c r="D12" i="1"/>
  <c r="D14" i="1"/>
  <c r="D15" i="1"/>
  <c r="D16" i="1"/>
  <c r="D17" i="1"/>
  <c r="D18" i="1"/>
  <c r="D19" i="1"/>
  <c r="D20" i="1"/>
  <c r="D21" i="1"/>
  <c r="D22" i="1"/>
  <c r="D23" i="1"/>
  <c r="D24" i="1"/>
  <c r="D25" i="1"/>
  <c r="D26" i="1"/>
  <c r="D27" i="1"/>
  <c r="D28" i="1"/>
  <c r="D29" i="1"/>
  <c r="D30" i="1"/>
  <c r="D31" i="1"/>
  <c r="D32" i="1"/>
  <c r="D33" i="1"/>
  <c r="D34" i="1"/>
  <c r="D35" i="1"/>
  <c r="D36" i="1"/>
  <c r="D37" i="1"/>
  <c r="D38" i="1"/>
  <c r="D39" i="1"/>
  <c r="D8" i="1"/>
  <c r="C10" i="1"/>
  <c r="D10" i="1" s="1"/>
  <c r="C13" i="1"/>
  <c r="D13" i="1" s="1"/>
  <c r="G63" i="1"/>
  <c r="F63" i="1"/>
  <c r="E63" i="1"/>
  <c r="J63" i="1"/>
  <c r="K63" i="1"/>
  <c r="L63" i="1"/>
  <c r="M63" i="1"/>
  <c r="N63" i="1"/>
  <c r="O63" i="1"/>
  <c r="I63" i="1"/>
  <c r="P60" i="1"/>
  <c r="P61" i="1"/>
  <c r="P62" i="1"/>
  <c r="P57" i="1"/>
  <c r="P58" i="1"/>
  <c r="P59" i="1"/>
  <c r="P54" i="1"/>
  <c r="P55" i="1"/>
  <c r="P56" i="1"/>
  <c r="P48" i="1"/>
  <c r="P49" i="1"/>
  <c r="P50" i="1"/>
  <c r="P51" i="1"/>
  <c r="P52" i="1"/>
  <c r="P53" i="1"/>
  <c r="P47" i="1"/>
  <c r="F40" i="1"/>
  <c r="E40" i="1"/>
  <c r="R16" i="1" l="1"/>
  <c r="I40" i="1"/>
  <c r="P8" i="1"/>
  <c r="R8" i="1" s="1"/>
  <c r="D68" i="1"/>
  <c r="H63" i="1"/>
  <c r="P78" i="1" l="1"/>
  <c r="P79" i="1"/>
  <c r="P77" i="1"/>
  <c r="N81" i="1"/>
  <c r="L81" i="1"/>
  <c r="K81" i="1"/>
  <c r="J81" i="1"/>
  <c r="M81" i="1"/>
  <c r="P69" i="1"/>
  <c r="P70" i="1"/>
  <c r="P71" i="1"/>
  <c r="P72" i="1"/>
  <c r="P73" i="1"/>
  <c r="P74" i="1"/>
  <c r="P80" i="1"/>
  <c r="P68" i="1"/>
  <c r="R81" i="1" l="1"/>
  <c r="Q81" i="1"/>
  <c r="I81" i="1"/>
  <c r="P81" i="1" s="1"/>
  <c r="D40" i="1"/>
  <c r="J40" i="1"/>
  <c r="K40" i="1"/>
  <c r="L40" i="1"/>
  <c r="M40" i="1"/>
  <c r="N40" i="1"/>
  <c r="C40" i="1"/>
  <c r="P40" i="1" l="1"/>
  <c r="R40" i="1" s="1"/>
  <c r="C63" i="1"/>
  <c r="D63" i="1" l="1"/>
  <c r="P63" i="1" l="1"/>
  <c r="I69" i="4"/>
  <c r="N68" i="13"/>
  <c r="I69" i="5"/>
  <c r="L69" i="4"/>
  <c r="D75" i="1"/>
  <c r="M72" i="8"/>
  <c r="N69" i="4"/>
  <c r="C75" i="1"/>
  <c r="L75" i="1"/>
  <c r="I69" i="7"/>
  <c r="L69" i="12"/>
  <c r="D69" i="5"/>
  <c r="C69" i="11"/>
  <c r="D71" i="6"/>
  <c r="K69" i="12"/>
  <c r="D69" i="11"/>
  <c r="M68" i="13"/>
  <c r="I69" i="11"/>
  <c r="I77" i="11"/>
  <c r="C72" i="8"/>
  <c r="C69" i="7"/>
  <c r="O73" i="5"/>
  <c r="N69" i="5"/>
  <c r="D68" i="13"/>
  <c r="N75" i="1"/>
  <c r="L69" i="5"/>
  <c r="J69" i="4"/>
  <c r="M69" i="4"/>
  <c r="J69" i="5"/>
  <c r="O73" i="7"/>
  <c r="J69" i="7"/>
  <c r="I69" i="12"/>
  <c r="N72" i="8"/>
  <c r="K68" i="13"/>
  <c r="I74" i="10"/>
  <c r="D69" i="12"/>
  <c r="C69" i="5"/>
  <c r="D72" i="8"/>
  <c r="K75" i="1"/>
  <c r="L69" i="7"/>
  <c r="P75" i="1"/>
  <c r="D69" i="7"/>
  <c r="I75" i="1"/>
  <c r="K69" i="4"/>
  <c r="C71" i="6"/>
  <c r="L68" i="13"/>
  <c r="O72" i="8"/>
  <c r="J72" i="8"/>
  <c r="M75" i="1"/>
  <c r="M69" i="5"/>
  <c r="C69" i="12"/>
  <c r="I68" i="13"/>
  <c r="O71" i="7"/>
  <c r="O69" i="7"/>
  <c r="O69" i="5"/>
  <c r="O71" i="5"/>
  <c r="K69" i="5"/>
  <c r="K69" i="7"/>
  <c r="N69" i="12"/>
  <c r="L72" i="8"/>
  <c r="N69" i="7"/>
  <c r="O69" i="4"/>
  <c r="J68" i="13"/>
  <c r="J69" i="12"/>
  <c r="C68" i="13"/>
  <c r="J75" i="1"/>
  <c r="M69" i="12"/>
  <c r="M69" i="7"/>
</calcChain>
</file>

<file path=xl/comments1.xml><?xml version="1.0" encoding="utf-8"?>
<comments xmlns="http://schemas.openxmlformats.org/spreadsheetml/2006/main">
  <authors>
    <author>USER</author>
  </authors>
  <commentList>
    <comment ref="M8" authorId="0">
      <text>
        <r>
          <rPr>
            <b/>
            <sz val="9"/>
            <color indexed="81"/>
            <rFont val="Tahoma"/>
            <family val="2"/>
          </rPr>
          <t>USER:</t>
        </r>
        <r>
          <rPr>
            <sz val="9"/>
            <color indexed="81"/>
            <rFont val="Tahoma"/>
            <family val="2"/>
          </rPr>
          <t xml:space="preserve">
ธระวุฒิ,กุลธิดา,พัณณิน</t>
        </r>
      </text>
    </comment>
    <comment ref="J55" authorId="0">
      <text>
        <r>
          <rPr>
            <b/>
            <sz val="9"/>
            <color indexed="81"/>
            <rFont val="Tahoma"/>
            <family val="2"/>
          </rPr>
          <t>USER:</t>
        </r>
        <r>
          <rPr>
            <sz val="9"/>
            <color indexed="81"/>
            <rFont val="Tahoma"/>
            <family val="2"/>
          </rPr>
          <t xml:space="preserve">
จุฑาทิพย์
</t>
        </r>
      </text>
    </comment>
  </commentList>
</comments>
</file>

<file path=xl/comments2.xml><?xml version="1.0" encoding="utf-8"?>
<comments xmlns="http://schemas.openxmlformats.org/spreadsheetml/2006/main">
  <authors>
    <author>Ni_New</author>
  </authors>
  <commentList>
    <comment ref="I48" authorId="0">
      <text>
        <r>
          <rPr>
            <b/>
            <sz val="9"/>
            <color indexed="81"/>
            <rFont val="Tahoma"/>
            <family val="2"/>
          </rPr>
          <t>Ni_New:</t>
        </r>
        <r>
          <rPr>
            <sz val="9"/>
            <color indexed="81"/>
            <rFont val="Tahoma"/>
            <family val="2"/>
          </rPr>
          <t xml:space="preserve">
ธนิศร์</t>
        </r>
      </text>
    </comment>
    <comment ref="J48" authorId="0">
      <text>
        <r>
          <rPr>
            <b/>
            <sz val="9"/>
            <color indexed="81"/>
            <rFont val="Tahoma"/>
            <family val="2"/>
          </rPr>
          <t>Ni_New:</t>
        </r>
        <r>
          <rPr>
            <sz val="9"/>
            <color indexed="81"/>
            <rFont val="Tahoma"/>
            <family val="2"/>
          </rPr>
          <t xml:space="preserve">
นันทวรรณ</t>
        </r>
      </text>
    </comment>
    <comment ref="M48" authorId="0">
      <text>
        <r>
          <rPr>
            <b/>
            <sz val="9"/>
            <color indexed="81"/>
            <rFont val="Tahoma"/>
            <family val="2"/>
          </rPr>
          <t>Ni_New:</t>
        </r>
        <r>
          <rPr>
            <sz val="9"/>
            <color indexed="81"/>
            <rFont val="Tahoma"/>
            <family val="2"/>
          </rPr>
          <t xml:space="preserve">
บุญซื่อ</t>
        </r>
      </text>
    </comment>
    <comment ref="I49" authorId="0">
      <text>
        <r>
          <rPr>
            <b/>
            <sz val="9"/>
            <color indexed="81"/>
            <rFont val="Tahoma"/>
            <family val="2"/>
          </rPr>
          <t>Ni_New:</t>
        </r>
        <r>
          <rPr>
            <sz val="9"/>
            <color indexed="81"/>
            <rFont val="Tahoma"/>
            <family val="2"/>
          </rPr>
          <t xml:space="preserve">
วรรณศิริ</t>
        </r>
      </text>
    </comment>
    <comment ref="J49" authorId="0">
      <text>
        <r>
          <rPr>
            <b/>
            <sz val="9"/>
            <color indexed="81"/>
            <rFont val="Tahoma"/>
            <family val="2"/>
          </rPr>
          <t>Ni_New:</t>
        </r>
        <r>
          <rPr>
            <sz val="9"/>
            <color indexed="81"/>
            <rFont val="Tahoma"/>
            <family val="2"/>
          </rPr>
          <t xml:space="preserve">
อรสา,สุภาวิดา</t>
        </r>
      </text>
    </comment>
    <comment ref="I50" authorId="0">
      <text>
        <r>
          <rPr>
            <b/>
            <sz val="9"/>
            <color indexed="81"/>
            <rFont val="Tahoma"/>
            <family val="2"/>
          </rPr>
          <t>Ni_New:</t>
        </r>
        <r>
          <rPr>
            <sz val="9"/>
            <color indexed="81"/>
            <rFont val="Tahoma"/>
            <family val="2"/>
          </rPr>
          <t xml:space="preserve">
จริญญา</t>
        </r>
      </text>
    </comment>
    <comment ref="J50" authorId="0">
      <text>
        <r>
          <rPr>
            <b/>
            <sz val="9"/>
            <color indexed="81"/>
            <rFont val="Tahoma"/>
            <family val="2"/>
          </rPr>
          <t>Ni_New:</t>
        </r>
        <r>
          <rPr>
            <sz val="9"/>
            <color indexed="81"/>
            <rFont val="Tahoma"/>
            <family val="2"/>
          </rPr>
          <t xml:space="preserve">
เยาวมาลย์</t>
        </r>
      </text>
    </comment>
    <comment ref="K50" authorId="0">
      <text>
        <r>
          <rPr>
            <b/>
            <sz val="9"/>
            <color indexed="81"/>
            <rFont val="Tahoma"/>
            <family val="2"/>
          </rPr>
          <t>Ni_New:</t>
        </r>
        <r>
          <rPr>
            <sz val="9"/>
            <color indexed="81"/>
            <rFont val="Tahoma"/>
            <family val="2"/>
          </rPr>
          <t xml:space="preserve">
สุภาภรณ์</t>
        </r>
      </text>
    </comment>
    <comment ref="M50" authorId="0">
      <text>
        <r>
          <rPr>
            <b/>
            <sz val="9"/>
            <color indexed="81"/>
            <rFont val="Tahoma"/>
            <family val="2"/>
          </rPr>
          <t>Ni_New:</t>
        </r>
        <r>
          <rPr>
            <sz val="9"/>
            <color indexed="81"/>
            <rFont val="Tahoma"/>
            <family val="2"/>
          </rPr>
          <t xml:space="preserve">
เทวิกา</t>
        </r>
      </text>
    </comment>
    <comment ref="N50" authorId="0">
      <text>
        <r>
          <rPr>
            <b/>
            <sz val="9"/>
            <color indexed="81"/>
            <rFont val="Tahoma"/>
            <family val="2"/>
          </rPr>
          <t>Ni_New:</t>
        </r>
        <r>
          <rPr>
            <sz val="9"/>
            <color indexed="81"/>
            <rFont val="Tahoma"/>
            <family val="2"/>
          </rPr>
          <t xml:space="preserve">
ชลธิชา</t>
        </r>
      </text>
    </comment>
    <comment ref="J51" authorId="0">
      <text>
        <r>
          <rPr>
            <b/>
            <sz val="9"/>
            <color indexed="81"/>
            <rFont val="Tahoma"/>
            <family val="2"/>
          </rPr>
          <t>Ni_New:</t>
        </r>
        <r>
          <rPr>
            <sz val="9"/>
            <color indexed="81"/>
            <rFont val="Tahoma"/>
            <family val="2"/>
          </rPr>
          <t xml:space="preserve">
จารุวรรณ ไวย</t>
        </r>
      </text>
    </comment>
    <comment ref="K51" authorId="0">
      <text>
        <r>
          <rPr>
            <b/>
            <sz val="9"/>
            <color indexed="81"/>
            <rFont val="Tahoma"/>
            <family val="2"/>
          </rPr>
          <t>Ni_New:</t>
        </r>
        <r>
          <rPr>
            <sz val="9"/>
            <color indexed="81"/>
            <rFont val="Tahoma"/>
            <family val="2"/>
          </rPr>
          <t xml:space="preserve">
จุไรรัตน์</t>
        </r>
      </text>
    </comment>
    <comment ref="M51" authorId="0">
      <text>
        <r>
          <rPr>
            <b/>
            <sz val="9"/>
            <color indexed="81"/>
            <rFont val="Tahoma"/>
            <family val="2"/>
          </rPr>
          <t>Ni_New:</t>
        </r>
        <r>
          <rPr>
            <sz val="9"/>
            <color indexed="81"/>
            <rFont val="Tahoma"/>
            <family val="2"/>
          </rPr>
          <t xml:space="preserve">
ประวัติ,สมยศ</t>
        </r>
      </text>
    </comment>
    <comment ref="N51" authorId="0">
      <text>
        <r>
          <rPr>
            <b/>
            <sz val="9"/>
            <color indexed="81"/>
            <rFont val="Tahoma"/>
            <family val="2"/>
          </rPr>
          <t>Ni_New:</t>
        </r>
        <r>
          <rPr>
            <sz val="9"/>
            <color indexed="81"/>
            <rFont val="Tahoma"/>
            <family val="2"/>
          </rPr>
          <t xml:space="preserve">
วีรภัทร,วิภาดา
</t>
        </r>
      </text>
    </comment>
    <comment ref="J52" authorId="0">
      <text>
        <r>
          <rPr>
            <b/>
            <sz val="9"/>
            <color indexed="81"/>
            <rFont val="Tahoma"/>
            <family val="2"/>
          </rPr>
          <t>Ni_New:</t>
        </r>
        <r>
          <rPr>
            <sz val="9"/>
            <color indexed="81"/>
            <rFont val="Tahoma"/>
            <family val="2"/>
          </rPr>
          <t xml:space="preserve">
สุวรรณนี</t>
        </r>
      </text>
    </comment>
    <comment ref="M52" authorId="0">
      <text>
        <r>
          <rPr>
            <b/>
            <sz val="9"/>
            <color indexed="81"/>
            <rFont val="Tahoma"/>
            <family val="2"/>
          </rPr>
          <t>Ni_New:</t>
        </r>
        <r>
          <rPr>
            <sz val="9"/>
            <color indexed="81"/>
            <rFont val="Tahoma"/>
            <family val="2"/>
          </rPr>
          <t xml:space="preserve">
พิมพการัง</t>
        </r>
      </text>
    </comment>
    <comment ref="N52" authorId="0">
      <text>
        <r>
          <rPr>
            <b/>
            <sz val="9"/>
            <color indexed="81"/>
            <rFont val="Tahoma"/>
            <family val="2"/>
          </rPr>
          <t>Ni_New:</t>
        </r>
        <r>
          <rPr>
            <sz val="9"/>
            <color indexed="81"/>
            <rFont val="Tahoma"/>
            <family val="2"/>
          </rPr>
          <t xml:space="preserve">
เพ็ญนภา</t>
        </r>
      </text>
    </comment>
    <comment ref="K53" authorId="0">
      <text>
        <r>
          <rPr>
            <b/>
            <sz val="9"/>
            <color indexed="81"/>
            <rFont val="Tahoma"/>
            <family val="2"/>
          </rPr>
          <t>Ni_New:</t>
        </r>
        <r>
          <rPr>
            <sz val="9"/>
            <color indexed="81"/>
            <rFont val="Tahoma"/>
            <family val="2"/>
          </rPr>
          <t xml:space="preserve">
เพรียวพันธ์</t>
        </r>
      </text>
    </comment>
    <comment ref="N53" authorId="0">
      <text>
        <r>
          <rPr>
            <b/>
            <sz val="9"/>
            <color indexed="81"/>
            <rFont val="Tahoma"/>
            <family val="2"/>
          </rPr>
          <t>Ni_New:</t>
        </r>
        <r>
          <rPr>
            <sz val="9"/>
            <color indexed="81"/>
            <rFont val="Tahoma"/>
            <family val="2"/>
          </rPr>
          <t xml:space="preserve">
รุ่งโรจน์
</t>
        </r>
      </text>
    </comment>
    <comment ref="J54" authorId="0">
      <text>
        <r>
          <rPr>
            <b/>
            <sz val="9"/>
            <color indexed="81"/>
            <rFont val="Tahoma"/>
            <family val="2"/>
          </rPr>
          <t>Ni_New:</t>
        </r>
        <r>
          <rPr>
            <sz val="9"/>
            <color indexed="81"/>
            <rFont val="Tahoma"/>
            <family val="2"/>
          </rPr>
          <t xml:space="preserve">
อำพร
</t>
        </r>
      </text>
    </comment>
    <comment ref="J55" authorId="0">
      <text>
        <r>
          <rPr>
            <b/>
            <sz val="9"/>
            <color indexed="81"/>
            <rFont val="Tahoma"/>
            <family val="2"/>
          </rPr>
          <t>Ni_New:</t>
        </r>
        <r>
          <rPr>
            <sz val="9"/>
            <color indexed="81"/>
            <rFont val="Tahoma"/>
            <family val="2"/>
          </rPr>
          <t xml:space="preserve">
ประสาท
</t>
        </r>
      </text>
    </comment>
    <comment ref="J56" authorId="0">
      <text>
        <r>
          <rPr>
            <b/>
            <sz val="9"/>
            <color indexed="81"/>
            <rFont val="Tahoma"/>
            <family val="2"/>
          </rPr>
          <t>Ni_New:</t>
        </r>
        <r>
          <rPr>
            <sz val="9"/>
            <color indexed="81"/>
            <rFont val="Tahoma"/>
            <family val="2"/>
          </rPr>
          <t xml:space="preserve">
เจริญ,นุกูล,นเรศ,สุรศักดิ์</t>
        </r>
      </text>
    </comment>
    <comment ref="J57" authorId="0">
      <text>
        <r>
          <rPr>
            <b/>
            <sz val="9"/>
            <color indexed="81"/>
            <rFont val="Tahoma"/>
            <family val="2"/>
          </rPr>
          <t>Ni_New:</t>
        </r>
        <r>
          <rPr>
            <sz val="9"/>
            <color indexed="81"/>
            <rFont val="Tahoma"/>
            <family val="2"/>
          </rPr>
          <t xml:space="preserve">
จารุวรรณ ศรี,สุรี,พวงแก้ว,พรนิมล
</t>
        </r>
      </text>
    </comment>
    <comment ref="N57" authorId="0">
      <text>
        <r>
          <rPr>
            <b/>
            <sz val="9"/>
            <color indexed="81"/>
            <rFont val="Tahoma"/>
            <family val="2"/>
          </rPr>
          <t>Ni_New:</t>
        </r>
        <r>
          <rPr>
            <sz val="9"/>
            <color indexed="81"/>
            <rFont val="Tahoma"/>
            <family val="2"/>
          </rPr>
          <t xml:space="preserve">
ภัทราภรณ์,เนียรนาถ</t>
        </r>
      </text>
    </comment>
    <comment ref="J58" authorId="0">
      <text>
        <r>
          <rPr>
            <b/>
            <sz val="9"/>
            <color indexed="81"/>
            <rFont val="Tahoma"/>
            <family val="2"/>
          </rPr>
          <t>Ni_New:</t>
        </r>
        <r>
          <rPr>
            <sz val="9"/>
            <color indexed="81"/>
            <rFont val="Tahoma"/>
            <family val="2"/>
          </rPr>
          <t xml:space="preserve">
ปัญญา</t>
        </r>
      </text>
    </comment>
    <comment ref="L58" authorId="0">
      <text>
        <r>
          <rPr>
            <b/>
            <sz val="9"/>
            <color indexed="81"/>
            <rFont val="Tahoma"/>
            <family val="2"/>
          </rPr>
          <t>Ni_New:</t>
        </r>
        <r>
          <rPr>
            <sz val="9"/>
            <color indexed="81"/>
            <rFont val="Tahoma"/>
            <family val="2"/>
          </rPr>
          <t xml:space="preserve">
วันชัย,ประดิษฐ์,ประมวล</t>
        </r>
      </text>
    </comment>
    <comment ref="N58" authorId="0">
      <text>
        <r>
          <rPr>
            <b/>
            <sz val="9"/>
            <color indexed="81"/>
            <rFont val="Tahoma"/>
            <family val="2"/>
          </rPr>
          <t>Ni_New:</t>
        </r>
        <r>
          <rPr>
            <sz val="9"/>
            <color indexed="81"/>
            <rFont val="Tahoma"/>
            <family val="2"/>
          </rPr>
          <t xml:space="preserve">
วีระยุทธ</t>
        </r>
      </text>
    </comment>
    <comment ref="J66" authorId="0">
      <text>
        <r>
          <rPr>
            <b/>
            <sz val="9"/>
            <color indexed="81"/>
            <rFont val="Tahoma"/>
            <family val="2"/>
          </rPr>
          <t>Ni_New:</t>
        </r>
        <r>
          <rPr>
            <sz val="9"/>
            <color indexed="81"/>
            <rFont val="Tahoma"/>
            <family val="2"/>
          </rPr>
          <t xml:space="preserve">
สอน,ศศินันท์,กรกช 
(พ.ช่วยเหลือคนไข้)
ณรงณ์,อนุสิษฐ์,กฤษดา
(พ.เปล)
สมโชค
(พ.ประจำตึก)
</t>
        </r>
      </text>
    </comment>
    <comment ref="L66" authorId="0">
      <text>
        <r>
          <rPr>
            <b/>
            <sz val="9"/>
            <color indexed="81"/>
            <rFont val="Tahoma"/>
            <family val="2"/>
          </rPr>
          <t>Ni_New:</t>
        </r>
        <r>
          <rPr>
            <sz val="9"/>
            <color indexed="81"/>
            <rFont val="Tahoma"/>
            <family val="2"/>
          </rPr>
          <t xml:space="preserve">
สุวรรณ์,สมควร,กาญดา
(พ.ช่วยเหลือคนไข้)</t>
        </r>
      </text>
    </comment>
    <comment ref="M66" authorId="0">
      <text>
        <r>
          <rPr>
            <b/>
            <sz val="9"/>
            <color indexed="81"/>
            <rFont val="Tahoma"/>
            <family val="2"/>
          </rPr>
          <t>Ni_New:</t>
        </r>
        <r>
          <rPr>
            <sz val="9"/>
            <color indexed="81"/>
            <rFont val="Tahoma"/>
            <family val="2"/>
          </rPr>
          <t xml:space="preserve">
จารุวรรณ ไพร,น้ำผึ้ง,เสาวลักษณ์,นงคราญ
(พ.ช่วยเหลือคนไข้)
จตุรงณ์
(พ.เปล)</t>
        </r>
      </text>
    </comment>
    <comment ref="L67" authorId="0">
      <text>
        <r>
          <rPr>
            <b/>
            <sz val="9"/>
            <color indexed="81"/>
            <rFont val="Tahoma"/>
            <family val="2"/>
          </rPr>
          <t>Ni_New:</t>
        </r>
        <r>
          <rPr>
            <sz val="9"/>
            <color indexed="81"/>
            <rFont val="Tahoma"/>
            <family val="2"/>
          </rPr>
          <t xml:space="preserve">
พิษณุ,สุนันทา
(พ.เภสัชกรรม)
</t>
        </r>
      </text>
    </comment>
    <comment ref="L68" authorId="0">
      <text>
        <r>
          <rPr>
            <b/>
            <sz val="9"/>
            <color indexed="81"/>
            <rFont val="Tahoma"/>
            <family val="2"/>
          </rPr>
          <t>Ni_New:</t>
        </r>
        <r>
          <rPr>
            <sz val="9"/>
            <color indexed="81"/>
            <rFont val="Tahoma"/>
            <family val="2"/>
          </rPr>
          <t xml:space="preserve">
บุญเรือน
(พ.ประจำห้องทดลอง)
</t>
        </r>
      </text>
    </comment>
    <comment ref="M69" authorId="0">
      <text>
        <r>
          <rPr>
            <b/>
            <sz val="9"/>
            <color indexed="81"/>
            <rFont val="Tahoma"/>
            <family val="2"/>
          </rPr>
          <t>Ni_New:</t>
        </r>
        <r>
          <rPr>
            <sz val="9"/>
            <color indexed="81"/>
            <rFont val="Tahoma"/>
            <family val="2"/>
          </rPr>
          <t xml:space="preserve">
รัตนา - ผช.ทันต
นิตยา - พ.ช่วยเหลือ</t>
        </r>
      </text>
    </comment>
    <comment ref="N69" authorId="0">
      <text>
        <r>
          <rPr>
            <b/>
            <sz val="9"/>
            <color indexed="81"/>
            <rFont val="Tahoma"/>
            <family val="2"/>
          </rPr>
          <t>Ni_New:</t>
        </r>
        <r>
          <rPr>
            <sz val="9"/>
            <color indexed="81"/>
            <rFont val="Tahoma"/>
            <family val="2"/>
          </rPr>
          <t xml:space="preserve">
พัฒน์นรี - พ.ช่วยเหลือคนไข้
</t>
        </r>
      </text>
    </comment>
    <comment ref="L70" authorId="0">
      <text>
        <r>
          <rPr>
            <b/>
            <sz val="9"/>
            <color indexed="81"/>
            <rFont val="Tahoma"/>
            <family val="2"/>
          </rPr>
          <t>Ni_New:</t>
        </r>
        <r>
          <rPr>
            <sz val="9"/>
            <color indexed="81"/>
            <rFont val="Tahoma"/>
            <family val="2"/>
          </rPr>
          <t xml:space="preserve">
นิตรา (พนักงานพิมพ์)</t>
        </r>
      </text>
    </comment>
    <comment ref="N70" authorId="0">
      <text>
        <r>
          <rPr>
            <b/>
            <sz val="9"/>
            <color indexed="81"/>
            <rFont val="Tahoma"/>
            <family val="2"/>
          </rPr>
          <t>Ni_New:</t>
        </r>
        <r>
          <rPr>
            <sz val="9"/>
            <color indexed="81"/>
            <rFont val="Tahoma"/>
            <family val="2"/>
          </rPr>
          <t xml:space="preserve">
สริสา
(พ.ช่วยเหลือคนไข้)
</t>
        </r>
      </text>
    </comment>
    <comment ref="N71" authorId="0">
      <text>
        <r>
          <rPr>
            <b/>
            <sz val="9"/>
            <color indexed="81"/>
            <rFont val="Tahoma"/>
            <family val="2"/>
          </rPr>
          <t>Ni_New:</t>
        </r>
        <r>
          <rPr>
            <sz val="9"/>
            <color indexed="81"/>
            <rFont val="Tahoma"/>
            <family val="2"/>
          </rPr>
          <t xml:space="preserve">
ทวาย</t>
        </r>
      </text>
    </comment>
    <comment ref="N72" authorId="0">
      <text>
        <r>
          <rPr>
            <b/>
            <sz val="9"/>
            <color indexed="81"/>
            <rFont val="Tahoma"/>
            <family val="2"/>
          </rPr>
          <t>Ni_New:</t>
        </r>
        <r>
          <rPr>
            <sz val="9"/>
            <color indexed="81"/>
            <rFont val="Tahoma"/>
            <family val="2"/>
          </rPr>
          <t xml:space="preserve">
เกศรินทร์ 
(ผู้ช่วยนักกายภาพฯ)</t>
        </r>
      </text>
    </comment>
    <comment ref="L78" authorId="0">
      <text>
        <r>
          <rPr>
            <b/>
            <sz val="9"/>
            <color indexed="81"/>
            <rFont val="Tahoma"/>
            <family val="2"/>
          </rPr>
          <t>Ni_New:</t>
        </r>
        <r>
          <rPr>
            <sz val="9"/>
            <color indexed="81"/>
            <rFont val="Tahoma"/>
            <family val="2"/>
          </rPr>
          <t xml:space="preserve">
กฤษณา
(พ.ช่วยเหลือคนไข้)</t>
        </r>
      </text>
    </comment>
    <comment ref="M78" authorId="0">
      <text>
        <r>
          <rPr>
            <b/>
            <sz val="9"/>
            <color indexed="81"/>
            <rFont val="Tahoma"/>
            <family val="2"/>
          </rPr>
          <t>Ni_New:</t>
        </r>
        <r>
          <rPr>
            <sz val="9"/>
            <color indexed="81"/>
            <rFont val="Tahoma"/>
            <family val="2"/>
          </rPr>
          <t xml:space="preserve">
เครือวัลย์,นิภารัตน์</t>
        </r>
      </text>
    </comment>
  </commentList>
</comments>
</file>

<file path=xl/comments3.xml><?xml version="1.0" encoding="utf-8"?>
<comments xmlns="http://schemas.openxmlformats.org/spreadsheetml/2006/main">
  <authors>
    <author>admin</author>
    <author>Smart</author>
  </authors>
  <commentList>
    <comment ref="I8" authorId="0">
      <text>
        <r>
          <rPr>
            <b/>
            <sz val="8"/>
            <color indexed="81"/>
            <rFont val="Tahoma"/>
            <family val="2"/>
          </rPr>
          <t>admin:</t>
        </r>
        <r>
          <rPr>
            <sz val="8"/>
            <color indexed="81"/>
            <rFont val="Tahoma"/>
            <family val="2"/>
          </rPr>
          <t xml:space="preserve">
1.นายกิตติกุล ปิตะวชิรกุล
2.นายภัทรัช รัตนะชีวกุล
3.นส.พิรดา ศรีวิริยกุล
4.นส.ภัทราภา  แย้มดี</t>
        </r>
      </text>
    </comment>
    <comment ref="I9" authorId="0">
      <text>
        <r>
          <rPr>
            <b/>
            <sz val="8"/>
            <color indexed="81"/>
            <rFont val="Tahoma"/>
            <family val="2"/>
          </rPr>
          <t>admin:</t>
        </r>
        <r>
          <rPr>
            <sz val="8"/>
            <color indexed="81"/>
            <rFont val="Tahoma"/>
            <family val="2"/>
          </rPr>
          <t xml:space="preserve">
1.นส.นิภาพรรณ สินไพศาลสกกุล
2.นส.ศิวาภรณ์ นิมิตร
3.นส.วลัยลักษณ์ เสาเกิด</t>
        </r>
      </text>
    </comment>
    <comment ref="I10" authorId="0">
      <text>
        <r>
          <rPr>
            <b/>
            <sz val="8"/>
            <color indexed="81"/>
            <rFont val="Tahoma"/>
            <family val="2"/>
          </rPr>
          <t>admin:</t>
        </r>
        <r>
          <rPr>
            <sz val="8"/>
            <color indexed="81"/>
            <rFont val="Tahoma"/>
            <family val="2"/>
          </rPr>
          <t xml:space="preserve">
1.นางวนิดา  นวลจันทร์
2.นางกาญจนา กรีอินทอง
3.นายมณฑล  ถึงเสียบยวน</t>
        </r>
      </text>
    </comment>
    <comment ref="I11" authorId="0">
      <text>
        <r>
          <rPr>
            <b/>
            <sz val="8"/>
            <color indexed="81"/>
            <rFont val="Tahoma"/>
            <family val="2"/>
          </rPr>
          <t>admin:</t>
        </r>
        <r>
          <rPr>
            <sz val="8"/>
            <color indexed="81"/>
            <rFont val="Tahoma"/>
            <family val="2"/>
          </rPr>
          <t xml:space="preserve">
1.นส.วิพาวรรณ์ นันทะสาร
2.นส.อิษยา อินทรสถิตย์
3.นส.สุนันทา  แก้วสระแสน</t>
        </r>
      </text>
    </comment>
    <comment ref="I12" authorId="0">
      <text>
        <r>
          <rPr>
            <b/>
            <sz val="8"/>
            <color indexed="81"/>
            <rFont val="Tahoma"/>
            <family val="2"/>
          </rPr>
          <t>admin:</t>
        </r>
        <r>
          <rPr>
            <sz val="8"/>
            <color indexed="81"/>
            <rFont val="Tahoma"/>
            <family val="2"/>
          </rPr>
          <t xml:space="preserve">
1.นส.ขนิษฐา แสงพันตา
2.นส.ศุภวรรณ  ภมรานนท์
3.นส.ประภัสสร  โพธิ์ทอง</t>
        </r>
      </text>
    </comment>
    <comment ref="M12" authorId="0">
      <text>
        <r>
          <rPr>
            <b/>
            <sz val="8"/>
            <color indexed="81"/>
            <rFont val="Tahoma"/>
            <family val="2"/>
          </rPr>
          <t>admin:</t>
        </r>
        <r>
          <rPr>
            <sz val="8"/>
            <color indexed="81"/>
            <rFont val="Tahoma"/>
            <family val="2"/>
          </rPr>
          <t xml:space="preserve">
1.นายพิพัฒน์  ศักดิ์เพชร</t>
        </r>
      </text>
    </comment>
    <comment ref="I13" authorId="0">
      <text>
        <r>
          <rPr>
            <b/>
            <sz val="8"/>
            <color indexed="81"/>
            <rFont val="Tahoma"/>
            <family val="2"/>
          </rPr>
          <t>admin:</t>
        </r>
        <r>
          <rPr>
            <sz val="8"/>
            <color indexed="81"/>
            <rFont val="Tahoma"/>
            <family val="2"/>
          </rPr>
          <t xml:space="preserve">
1.นางอุไรวรรณ บุญชุม
2.นส.มานิตย์ ชาติวรรณ
3.นายบัวลอย ใจเอื้อ
4.นางสมพิศ วิริยม
5.นส.พัชรมณฑ์ อินพุ่ม
6.นส.ประไพ แก้วอารีลักษณ์
7.นางมยุรีย์ สุทธิ
8.นางผ่องศรี  หนูทวน
9.นางยมดี ประเสริฐสุข
10.นางวีณา เชษฐาสุวรรณ
11.นางรุ่งทิพย์ ทัศน์สมบัติ
12.นางธัญวรัตม์ เตชะมณีสถิตย์
13.นางสุรภา ธนะกรรัชกุล
14.นส.ศิริพร  วงษ์แสงธรรม
15.นส.มนัสวี เทียบรัตน์
16.นส.จุฑารัตน์ จันตระ
17.นส.นงลักษณ์ ศิริไกรวัฒนาวงศ์
18.นส.ณัฐกานต์ เครือเทศ
19.นางชุติมาพร บุญนาค
20.นส.สมทรง สว่างวงษ์
21.นางปลาชุน จิระเนตร
22.นส.สุวรรณี รัคนพิบูลย์
23.นางพัชรา อัดโดดดร
24.นางปาริชาติ คุ้มม่วง
25.นส.วริศรา บุญทรงสันติกุล
26.นางสายชล พรหมมาวัน
27.นางเสาวลักษณ์ วิชัยรัตน์
28.นางจันทร์ทิพย์ แก้วชูเชิด
29.นางอรนิภา พึ่งไชย
30.นส.กรชนก ภมรานนท์</t>
        </r>
      </text>
    </comment>
    <comment ref="J13" authorId="0">
      <text>
        <r>
          <rPr>
            <b/>
            <sz val="8"/>
            <color indexed="81"/>
            <rFont val="Tahoma"/>
            <family val="2"/>
          </rPr>
          <t>admin:</t>
        </r>
        <r>
          <rPr>
            <sz val="8"/>
            <color indexed="81"/>
            <rFont val="Tahoma"/>
            <family val="2"/>
          </rPr>
          <t xml:space="preserve">
1.นส.ขนิษฐา  ละมั่งทอง
2.นส.จุฑามาศ โลหะ
3.นส.จุฑมาศ กิมากรณ์
4.นส.ชนม์นิภา พยัคภาพ
5.นส.ถนอมพร ปานแก้ว
6.นส.นริศรา วิชาพร
7.นส.เบญจวรรณ บุตรราช
</t>
        </r>
      </text>
    </comment>
    <comment ref="I16" authorId="0">
      <text>
        <r>
          <rPr>
            <b/>
            <sz val="8"/>
            <color indexed="81"/>
            <rFont val="Tahoma"/>
            <family val="2"/>
          </rPr>
          <t>admin:</t>
        </r>
        <r>
          <rPr>
            <sz val="8"/>
            <color indexed="81"/>
            <rFont val="Tahoma"/>
            <family val="2"/>
          </rPr>
          <t xml:space="preserve">
1.นายสรวุฒิ พรมคล้าย</t>
        </r>
      </text>
    </comment>
    <comment ref="J16" authorId="0">
      <text>
        <r>
          <rPr>
            <b/>
            <sz val="8"/>
            <color indexed="81"/>
            <rFont val="Tahoma"/>
            <family val="2"/>
          </rPr>
          <t>admin:</t>
        </r>
        <r>
          <rPr>
            <sz val="8"/>
            <color indexed="81"/>
            <rFont val="Tahoma"/>
            <family val="2"/>
          </rPr>
          <t xml:space="preserve">
1.นส.ปภัสสร  มุ่นเชย</t>
        </r>
      </text>
    </comment>
    <comment ref="M16" authorId="0">
      <text>
        <r>
          <rPr>
            <b/>
            <sz val="8"/>
            <color indexed="81"/>
            <rFont val="Tahoma"/>
            <family val="2"/>
          </rPr>
          <t>admin:</t>
        </r>
        <r>
          <rPr>
            <sz val="8"/>
            <color indexed="81"/>
            <rFont val="Tahoma"/>
            <family val="2"/>
          </rPr>
          <t xml:space="preserve">
1.นส.ณัฐธิรา  รัตนเรืองวิโรจน์</t>
        </r>
      </text>
    </comment>
    <comment ref="I18" authorId="0">
      <text>
        <r>
          <rPr>
            <b/>
            <sz val="8"/>
            <color indexed="81"/>
            <rFont val="Tahoma"/>
            <family val="2"/>
          </rPr>
          <t>admin:</t>
        </r>
        <r>
          <rPr>
            <sz val="8"/>
            <color indexed="81"/>
            <rFont val="Tahoma"/>
            <family val="2"/>
          </rPr>
          <t xml:space="preserve">
1.นายพิชัย พินิตตานนท์</t>
        </r>
      </text>
    </comment>
    <comment ref="I19" authorId="0">
      <text>
        <r>
          <rPr>
            <b/>
            <sz val="8"/>
            <color indexed="81"/>
            <rFont val="Tahoma"/>
            <family val="2"/>
          </rPr>
          <t>admin:</t>
        </r>
        <r>
          <rPr>
            <sz val="8"/>
            <color indexed="81"/>
            <rFont val="Tahoma"/>
            <family val="2"/>
          </rPr>
          <t xml:space="preserve">
1.นส.ศิริหญิง สายัณหรรษา</t>
        </r>
      </text>
    </comment>
    <comment ref="I20" authorId="0">
      <text>
        <r>
          <rPr>
            <b/>
            <sz val="8"/>
            <color indexed="81"/>
            <rFont val="Tahoma"/>
            <family val="2"/>
          </rPr>
          <t>admin:</t>
        </r>
        <r>
          <rPr>
            <sz val="8"/>
            <color indexed="81"/>
            <rFont val="Tahoma"/>
            <family val="2"/>
          </rPr>
          <t xml:space="preserve">
1.นส.สุนันทา  ธงทอง</t>
        </r>
      </text>
    </comment>
    <comment ref="N23" authorId="1">
      <text>
        <r>
          <rPr>
            <b/>
            <sz val="9"/>
            <color indexed="81"/>
            <rFont val="Tahoma"/>
            <family val="2"/>
          </rPr>
          <t>Smart:</t>
        </r>
        <r>
          <rPr>
            <sz val="9"/>
            <color indexed="81"/>
            <rFont val="Tahoma"/>
            <family val="2"/>
          </rPr>
          <t xml:space="preserve">
1.นส.ธีราพร  สอนจีน/นักจิตวิทยา</t>
        </r>
      </text>
    </comment>
    <comment ref="N31" authorId="1">
      <text>
        <r>
          <rPr>
            <b/>
            <sz val="9"/>
            <color indexed="81"/>
            <rFont val="Tahoma"/>
            <family val="2"/>
          </rPr>
          <t>Smart:</t>
        </r>
        <r>
          <rPr>
            <sz val="9"/>
            <color indexed="81"/>
            <rFont val="Tahoma"/>
            <family val="2"/>
          </rPr>
          <t xml:space="preserve">
1.นส.ขวัญสุดา  บัญญัติ/นักแพทย์แผนไทย</t>
        </r>
      </text>
    </comment>
    <comment ref="I32" authorId="0">
      <text>
        <r>
          <rPr>
            <b/>
            <sz val="8"/>
            <color indexed="81"/>
            <rFont val="Tahoma"/>
            <family val="2"/>
          </rPr>
          <t>admin:</t>
        </r>
        <r>
          <rPr>
            <sz val="8"/>
            <color indexed="81"/>
            <rFont val="Tahoma"/>
            <family val="2"/>
          </rPr>
          <t xml:space="preserve">
1.นส.ชาลินี เอมสวัสดิ์
</t>
        </r>
      </text>
    </comment>
    <comment ref="M33" authorId="0">
      <text>
        <r>
          <rPr>
            <b/>
            <sz val="8"/>
            <color indexed="81"/>
            <rFont val="Tahoma"/>
            <family val="2"/>
          </rPr>
          <t>admin:</t>
        </r>
        <r>
          <rPr>
            <sz val="8"/>
            <color indexed="81"/>
            <rFont val="Tahoma"/>
            <family val="2"/>
          </rPr>
          <t xml:space="preserve">
1.นส.ปิ่นนภา  ชูอิฐ
2.นส.จีรนันท์  สุดนุ่ม</t>
        </r>
      </text>
    </comment>
    <comment ref="I35" authorId="0">
      <text>
        <r>
          <rPr>
            <b/>
            <sz val="8"/>
            <color indexed="81"/>
            <rFont val="Tahoma"/>
            <family val="2"/>
          </rPr>
          <t>admin:</t>
        </r>
        <r>
          <rPr>
            <sz val="8"/>
            <color indexed="81"/>
            <rFont val="Tahoma"/>
            <family val="2"/>
          </rPr>
          <t xml:space="preserve">
1.นายพัด  สิงห์ทอง</t>
        </r>
      </text>
    </comment>
    <comment ref="M35" authorId="0">
      <text>
        <r>
          <rPr>
            <b/>
            <sz val="8"/>
            <color indexed="81"/>
            <rFont val="Tahoma"/>
            <family val="2"/>
          </rPr>
          <t>admin:</t>
        </r>
        <r>
          <rPr>
            <sz val="8"/>
            <color indexed="81"/>
            <rFont val="Tahoma"/>
            <family val="2"/>
          </rPr>
          <t xml:space="preserve">
1.นส.อาภาภรณ์ คะนิกา
2.นายอภิจักร  อ้นอินทร์</t>
        </r>
      </text>
    </comment>
    <comment ref="I37" authorId="0">
      <text>
        <r>
          <rPr>
            <b/>
            <sz val="8"/>
            <color indexed="81"/>
            <rFont val="Tahoma"/>
            <family val="2"/>
          </rPr>
          <t>admin:</t>
        </r>
        <r>
          <rPr>
            <sz val="8"/>
            <color indexed="81"/>
            <rFont val="Tahoma"/>
            <family val="2"/>
          </rPr>
          <t xml:space="preserve">
1.นส.สรัญญา  อาสว่าง</t>
        </r>
      </text>
    </comment>
    <comment ref="I45" authorId="1">
      <text>
        <r>
          <rPr>
            <b/>
            <sz val="9"/>
            <color indexed="81"/>
            <rFont val="Tahoma"/>
            <family val="2"/>
          </rPr>
          <t>Smart:</t>
        </r>
        <r>
          <rPr>
            <sz val="9"/>
            <color indexed="81"/>
            <rFont val="Tahoma"/>
            <family val="2"/>
          </rPr>
          <t xml:space="preserve">
1.นายดำเกิง ศักดิ์ชัยเดช/นักจัดการงานทั่วไป</t>
        </r>
      </text>
    </comment>
    <comment ref="J45" authorId="1">
      <text>
        <r>
          <rPr>
            <b/>
            <sz val="9"/>
            <color indexed="81"/>
            <rFont val="Tahoma"/>
            <family val="2"/>
          </rPr>
          <t>Smart:</t>
        </r>
        <r>
          <rPr>
            <sz val="9"/>
            <color indexed="81"/>
            <rFont val="Tahoma"/>
            <family val="2"/>
          </rPr>
          <t xml:space="preserve">
1.นายสุรศักด์ ชมภูวิเศษ/พนักงานบริการ
2.นายนิพนธ์  พรมยศ/พนักงานบริการ
3.นายวัชรพงษ์ นาคไพจิตร/เจ้าพนักงานธุรการ
4.นางวาสนา  อุระอิต/พนักงานประกอบอาหาร
5.นส.ยุวดี  ล้ออุทัย/เจ้าพนักงานธุรการ
6.นายวรวิทย์ เชื้อผึ้ง/จพ.พัสดุ</t>
        </r>
      </text>
    </comment>
    <comment ref="L45" authorId="1">
      <text>
        <r>
          <rPr>
            <b/>
            <sz val="9"/>
            <color indexed="81"/>
            <rFont val="Tahoma"/>
            <family val="2"/>
          </rPr>
          <t>Smart:</t>
        </r>
        <r>
          <rPr>
            <sz val="9"/>
            <color indexed="81"/>
            <rFont val="Tahoma"/>
            <family val="2"/>
          </rPr>
          <t xml:space="preserve">
1.นายมนตรี เพชรประดิษฐ์/พนักงานบริการเอกสารทั่วไป
2.นายรัศมี ล้ออุทัย/พนักงานขับรถยนต์</t>
        </r>
      </text>
    </comment>
    <comment ref="N45" authorId="1">
      <text>
        <r>
          <rPr>
            <b/>
            <sz val="9"/>
            <color indexed="81"/>
            <rFont val="Tahoma"/>
            <family val="2"/>
          </rPr>
          <t>Smart:</t>
        </r>
        <r>
          <rPr>
            <sz val="9"/>
            <color indexed="81"/>
            <rFont val="Tahoma"/>
            <family val="2"/>
          </rPr>
          <t xml:space="preserve">
1.นางธารทิพย์  วงษ์จันทนา/พนักงานประกอบอาหาร
</t>
        </r>
      </text>
    </comment>
    <comment ref="J46" authorId="1">
      <text>
        <r>
          <rPr>
            <b/>
            <sz val="9"/>
            <color indexed="81"/>
            <rFont val="Tahoma"/>
            <family val="2"/>
          </rPr>
          <t>Smart:</t>
        </r>
        <r>
          <rPr>
            <sz val="9"/>
            <color indexed="81"/>
            <rFont val="Tahoma"/>
            <family val="2"/>
          </rPr>
          <t xml:space="preserve">
1.นางนุชนาถ นาคสวัสดิ์/จพ.ธุรการ
</t>
        </r>
      </text>
    </comment>
    <comment ref="N46" authorId="1">
      <text>
        <r>
          <rPr>
            <b/>
            <sz val="9"/>
            <color indexed="81"/>
            <rFont val="Tahoma"/>
            <family val="2"/>
          </rPr>
          <t>Smart:</t>
        </r>
        <r>
          <rPr>
            <sz val="9"/>
            <color indexed="81"/>
            <rFont val="Tahoma"/>
            <family val="2"/>
          </rPr>
          <t xml:space="preserve">
1.นส.ชนานา  หมีเปลี่ยน/จพ.ธุรการ</t>
        </r>
      </text>
    </comment>
    <comment ref="I47" authorId="1">
      <text>
        <r>
          <rPr>
            <b/>
            <sz val="9"/>
            <color indexed="81"/>
            <rFont val="Tahoma"/>
            <family val="2"/>
          </rPr>
          <t>Smart:</t>
        </r>
        <r>
          <rPr>
            <sz val="9"/>
            <color indexed="81"/>
            <rFont val="Tahoma"/>
            <family val="2"/>
          </rPr>
          <t xml:space="preserve">
1.นางฐิติญาภร สินธุรัตน์/จพ.การเงินและบัญชี
2.นางชุตาภา พ้องพงษ์ศรี/นวก.เงินและบัญชี</t>
        </r>
      </text>
    </comment>
    <comment ref="N47" authorId="1">
      <text>
        <r>
          <rPr>
            <b/>
            <sz val="9"/>
            <color indexed="81"/>
            <rFont val="Tahoma"/>
            <family val="2"/>
          </rPr>
          <t>Smart:</t>
        </r>
        <r>
          <rPr>
            <sz val="9"/>
            <color indexed="81"/>
            <rFont val="Tahoma"/>
            <family val="2"/>
          </rPr>
          <t xml:space="preserve">
1.นส.พัชรี  ทาแดง/จพ.ธุรการ</t>
        </r>
      </text>
    </comment>
    <comment ref="J48" authorId="1">
      <text>
        <r>
          <rPr>
            <b/>
            <sz val="9"/>
            <color indexed="81"/>
            <rFont val="Tahoma"/>
            <family val="2"/>
          </rPr>
          <t>Smart:</t>
        </r>
        <r>
          <rPr>
            <sz val="9"/>
            <color indexed="81"/>
            <rFont val="Tahoma"/>
            <family val="2"/>
          </rPr>
          <t xml:space="preserve">
1.นางเสาวนิตย์ เลิกงาม/จพ.พัสดุ
2.นายอนุสรณ์ สุดชีแสง/ช่างฝีมือทั่วไป</t>
        </r>
      </text>
    </comment>
    <comment ref="K48" authorId="1">
      <text>
        <r>
          <rPr>
            <b/>
            <sz val="9"/>
            <color indexed="81"/>
            <rFont val="Tahoma"/>
            <family val="2"/>
          </rPr>
          <t>Smart:</t>
        </r>
        <r>
          <rPr>
            <sz val="9"/>
            <color indexed="81"/>
            <rFont val="Tahoma"/>
            <family val="2"/>
          </rPr>
          <t xml:space="preserve">
1.นส.วลัยรัตน์  ปานทิม/นวก.เงินและบัญชี</t>
        </r>
      </text>
    </comment>
    <comment ref="J49" authorId="1">
      <text>
        <r>
          <rPr>
            <b/>
            <sz val="9"/>
            <color indexed="81"/>
            <rFont val="Tahoma"/>
            <family val="2"/>
          </rPr>
          <t>Smart:</t>
        </r>
        <r>
          <rPr>
            <sz val="9"/>
            <color indexed="81"/>
            <rFont val="Tahoma"/>
            <family val="2"/>
          </rPr>
          <t xml:space="preserve">
1.นส.มานิดา หอมระรื่น/จพ.ธุรการ
2.นส.กมลทิพย์ สนามทอง/จพ.การเงินและบัญชี
3.นายคุณัชญ์ เดชวรโชติ/พนักงานบริการ</t>
        </r>
      </text>
    </comment>
    <comment ref="K49" authorId="1">
      <text>
        <r>
          <rPr>
            <b/>
            <sz val="9"/>
            <color indexed="81"/>
            <rFont val="Tahoma"/>
            <family val="2"/>
          </rPr>
          <t>Smart:</t>
        </r>
        <r>
          <rPr>
            <sz val="9"/>
            <color indexed="81"/>
            <rFont val="Tahoma"/>
            <family val="2"/>
          </rPr>
          <t xml:space="preserve">
1.นส.บุญชู  เสือเขียว/จพ.ธุรการ</t>
        </r>
      </text>
    </comment>
    <comment ref="N49" authorId="1">
      <text>
        <r>
          <rPr>
            <b/>
            <sz val="9"/>
            <color indexed="81"/>
            <rFont val="Tahoma"/>
            <family val="2"/>
          </rPr>
          <t>Smart:</t>
        </r>
        <r>
          <rPr>
            <sz val="9"/>
            <color indexed="81"/>
            <rFont val="Tahoma"/>
            <family val="2"/>
          </rPr>
          <t xml:space="preserve">
2.นส.รัตติกาล  ทวีบูรณ์/พนักงานบริการ</t>
        </r>
      </text>
    </comment>
    <comment ref="K50" authorId="1">
      <text>
        <r>
          <rPr>
            <b/>
            <sz val="9"/>
            <color indexed="81"/>
            <rFont val="Tahoma"/>
            <family val="2"/>
          </rPr>
          <t>Smart:</t>
        </r>
        <r>
          <rPr>
            <sz val="9"/>
            <color indexed="81"/>
            <rFont val="Tahoma"/>
            <family val="2"/>
          </rPr>
          <t xml:space="preserve">
1.นายพิษณุ  ทัดเที่ยง/นักคอมพิวเตอร์</t>
        </r>
      </text>
    </comment>
    <comment ref="N50" authorId="1">
      <text>
        <r>
          <rPr>
            <b/>
            <sz val="9"/>
            <color indexed="81"/>
            <rFont val="Tahoma"/>
            <family val="2"/>
          </rPr>
          <t>Smart:</t>
        </r>
        <r>
          <rPr>
            <sz val="9"/>
            <color indexed="81"/>
            <rFont val="Tahoma"/>
            <family val="2"/>
          </rPr>
          <t xml:space="preserve">
1.นายเชิญ  อรุณเพ็ง/จพ.เครื่องคอมพิวเตอร์</t>
        </r>
      </text>
    </comment>
    <comment ref="J51" authorId="1">
      <text>
        <r>
          <rPr>
            <b/>
            <sz val="9"/>
            <color indexed="81"/>
            <rFont val="Tahoma"/>
            <family val="2"/>
          </rPr>
          <t>Smart:</t>
        </r>
        <r>
          <rPr>
            <sz val="9"/>
            <color indexed="81"/>
            <rFont val="Tahoma"/>
            <family val="2"/>
          </rPr>
          <t xml:space="preserve">
1.นายไพฑูรย์  สายแวว/พนักงานเกษตรพื้นฐาน</t>
        </r>
      </text>
    </comment>
    <comment ref="J52" authorId="1">
      <text>
        <r>
          <rPr>
            <b/>
            <sz val="9"/>
            <color indexed="81"/>
            <rFont val="Tahoma"/>
            <family val="2"/>
          </rPr>
          <t>Smart:</t>
        </r>
        <r>
          <rPr>
            <sz val="9"/>
            <color indexed="81"/>
            <rFont val="Tahoma"/>
            <family val="2"/>
          </rPr>
          <t xml:space="preserve">
1.นส.ใจ แก้วทอง/พนักงานบริการ
2.นางประทุมทิพย์ ทับทิมบุญอยู่/พนักงานบริการ
3.นส.ริญชิดา เดชวรโชติ/พนักงานบริการ
4.นส.ณัฐฐาพร จุลบุตร/พนักงานบริการ</t>
        </r>
      </text>
    </comment>
    <comment ref="L52" authorId="1">
      <text>
        <r>
          <rPr>
            <b/>
            <sz val="9"/>
            <color indexed="81"/>
            <rFont val="Tahoma"/>
            <family val="2"/>
          </rPr>
          <t>Smart:</t>
        </r>
        <r>
          <rPr>
            <sz val="9"/>
            <color indexed="81"/>
            <rFont val="Tahoma"/>
            <family val="2"/>
          </rPr>
          <t xml:space="preserve">
1.นส.ศรีวรรณ สุวรรณนุช/แม่บ้าน
2.นางสมบัติ เพชรประดิษฐ์/พนักงานทั่วไป
3.นางเทียมศรี ไรยนารถ/พนักงานประจำตึก
4.นางสุนันต์  กาจธัญกรณ์/พนักงานซักฟอก</t>
        </r>
      </text>
    </comment>
    <comment ref="M52" authorId="1">
      <text>
        <r>
          <rPr>
            <b/>
            <sz val="9"/>
            <color indexed="81"/>
            <rFont val="Tahoma"/>
            <family val="2"/>
          </rPr>
          <t>Smart:</t>
        </r>
        <r>
          <rPr>
            <sz val="9"/>
            <color indexed="81"/>
            <rFont val="Tahoma"/>
            <family val="2"/>
          </rPr>
          <t xml:space="preserve">
1.นางจินดา  พรมยศ/พนักงานบริการ</t>
        </r>
      </text>
    </comment>
    <comment ref="N52" authorId="1">
      <text>
        <r>
          <rPr>
            <b/>
            <sz val="9"/>
            <color indexed="81"/>
            <rFont val="Tahoma"/>
            <family val="2"/>
          </rPr>
          <t>Smart:</t>
        </r>
        <r>
          <rPr>
            <sz val="9"/>
            <color indexed="81"/>
            <rFont val="Tahoma"/>
            <family val="2"/>
          </rPr>
          <t xml:space="preserve">
1.นายนัฎฐพล  หมวกยอด/พนักงานทั่วไป</t>
        </r>
      </text>
    </comment>
    <comment ref="J53" authorId="1">
      <text>
        <r>
          <rPr>
            <b/>
            <sz val="9"/>
            <color indexed="81"/>
            <rFont val="Tahoma"/>
            <family val="2"/>
          </rPr>
          <t>Smart:</t>
        </r>
        <r>
          <rPr>
            <sz val="9"/>
            <color indexed="81"/>
            <rFont val="Tahoma"/>
            <family val="2"/>
          </rPr>
          <t xml:space="preserve">
1.นายกฤษณะ ทองสุข/พนักงานบริการ
2.นายธนัฐชัย มาท้วม/พนักงานบริการ</t>
        </r>
      </text>
    </comment>
    <comment ref="L53" authorId="1">
      <text>
        <r>
          <rPr>
            <b/>
            <sz val="9"/>
            <color indexed="81"/>
            <rFont val="Tahoma"/>
            <family val="2"/>
          </rPr>
          <t>Smart:</t>
        </r>
        <r>
          <rPr>
            <sz val="9"/>
            <color indexed="81"/>
            <rFont val="Tahoma"/>
            <family val="2"/>
          </rPr>
          <t xml:space="preserve">
1.นายประทวน ปัตตะแวว/ผู้ช่วยช่างทั่วไป</t>
        </r>
      </text>
    </comment>
    <comment ref="J54" authorId="1">
      <text>
        <r>
          <rPr>
            <b/>
            <sz val="9"/>
            <color indexed="81"/>
            <rFont val="Tahoma"/>
            <family val="2"/>
          </rPr>
          <t>Smart:</t>
        </r>
        <r>
          <rPr>
            <sz val="9"/>
            <color indexed="81"/>
            <rFont val="Tahoma"/>
            <family val="2"/>
          </rPr>
          <t xml:space="preserve">
1.นางกุหลาบ ปัตตะแวว/พนักงานซักฟอก
2.นส.สีนวน ควรพฤกษ์/พนักงานบริการ</t>
        </r>
      </text>
    </comment>
    <comment ref="J55" authorId="1">
      <text>
        <r>
          <rPr>
            <b/>
            <sz val="9"/>
            <color indexed="81"/>
            <rFont val="Tahoma"/>
            <family val="2"/>
          </rPr>
          <t>Smart:</t>
        </r>
        <r>
          <rPr>
            <sz val="9"/>
            <color indexed="81"/>
            <rFont val="Tahoma"/>
            <family val="2"/>
          </rPr>
          <t xml:space="preserve">
1.นายสมาน  เลิกงาม/พนักงานบริการ</t>
        </r>
      </text>
    </comment>
    <comment ref="L55" authorId="1">
      <text>
        <r>
          <rPr>
            <b/>
            <sz val="9"/>
            <color indexed="81"/>
            <rFont val="Tahoma"/>
            <family val="2"/>
          </rPr>
          <t>Smart:</t>
        </r>
        <r>
          <rPr>
            <sz val="9"/>
            <color indexed="81"/>
            <rFont val="Tahoma"/>
            <family val="2"/>
          </rPr>
          <t xml:space="preserve">
1.นายสุวรรณ อุระอิต/พนักงานขับรถยนต์
2.นายวันชัย กาจธัญกรณ์/พนักงานขับรถยนต์
</t>
        </r>
      </text>
    </comment>
    <comment ref="J62" authorId="0">
      <text>
        <r>
          <rPr>
            <b/>
            <sz val="8"/>
            <color indexed="81"/>
            <rFont val="Tahoma"/>
            <family val="2"/>
          </rPr>
          <t>admin:</t>
        </r>
        <r>
          <rPr>
            <sz val="8"/>
            <color indexed="81"/>
            <rFont val="Tahoma"/>
            <family val="2"/>
          </rPr>
          <t xml:space="preserve">
1.นางสิรินาถ กาจธัญกรณ์/พนักงานช่วยเหลือคนไข้
2.นส.จิรัชญา พรมกสิกร/พนักงานช่วยเหลือคนไข้
3.นางพิณทิพย์ พิลึก/พนักงานช่วยเหลือคนไข้
4.นส.สมจิตร ทรัพย์สิน/พนักงานเปล
5.นางศุภรดา วิเศษชาติ/พนักงานช่วยเหลือคนไข้
6.นายเมธา ทิพย์ศร/พนักงานเปล
7.นส.จุไรลักษณ์ จิตโต/พนักงานช่วยเหลือคนไข้
8.นส.ธนัชชา สี่กร/พนักงานช่วยเหลือคนไข้
9.นายพูนทรัพย์  มาขาว/พนักงานเปล
10.นางขนิษฐา  สุดชีแสง/พนักงานช่วยเหลือคนไข้</t>
        </r>
      </text>
    </comment>
    <comment ref="L62" authorId="0">
      <text>
        <r>
          <rPr>
            <b/>
            <sz val="8"/>
            <color indexed="81"/>
            <rFont val="Tahoma"/>
            <family val="2"/>
          </rPr>
          <t>admin:</t>
        </r>
        <r>
          <rPr>
            <sz val="8"/>
            <color indexed="81"/>
            <rFont val="Tahoma"/>
            <family val="2"/>
          </rPr>
          <t xml:space="preserve">
1.นางลั่นทม กาจธัญกรณ์/พนักงานช่วยเหลือคนไข้</t>
        </r>
      </text>
    </comment>
    <comment ref="M62" authorId="0">
      <text>
        <r>
          <rPr>
            <b/>
            <sz val="8"/>
            <color indexed="81"/>
            <rFont val="Tahoma"/>
            <family val="2"/>
          </rPr>
          <t>admin:</t>
        </r>
        <r>
          <rPr>
            <sz val="8"/>
            <color indexed="81"/>
            <rFont val="Tahoma"/>
            <family val="2"/>
          </rPr>
          <t xml:space="preserve">
1.นส.วิภาดา ดาธูป/พนักงานช่วยเหลือคนไข้
2.นางปิยะมาศ สอนแก้ว/พนักงานช่วยเหลือคนไข้</t>
        </r>
      </text>
    </comment>
    <comment ref="J63" authorId="0">
      <text>
        <r>
          <rPr>
            <b/>
            <sz val="8"/>
            <color indexed="81"/>
            <rFont val="Tahoma"/>
            <family val="2"/>
          </rPr>
          <t>admin:</t>
        </r>
        <r>
          <rPr>
            <sz val="8"/>
            <color indexed="81"/>
            <rFont val="Tahoma"/>
            <family val="2"/>
          </rPr>
          <t xml:space="preserve">
1.นส.สุภาพร รักษาคม/พนักงานเภสัชกรรม</t>
        </r>
      </text>
    </comment>
    <comment ref="J64" authorId="0">
      <text>
        <r>
          <rPr>
            <b/>
            <sz val="8"/>
            <color indexed="81"/>
            <rFont val="Tahoma"/>
            <family val="2"/>
          </rPr>
          <t>admin:</t>
        </r>
        <r>
          <rPr>
            <sz val="8"/>
            <color indexed="81"/>
            <rFont val="Tahoma"/>
            <family val="2"/>
          </rPr>
          <t xml:space="preserve">
1.นส.สุชานันท์ สนามทอง/พนักงานประจำห้องทดลอง</t>
        </r>
      </text>
    </comment>
    <comment ref="N65" authorId="1">
      <text>
        <r>
          <rPr>
            <b/>
            <sz val="9"/>
            <color indexed="81"/>
            <rFont val="Tahoma"/>
            <family val="2"/>
          </rPr>
          <t>Smart:</t>
        </r>
        <r>
          <rPr>
            <sz val="9"/>
            <color indexed="81"/>
            <rFont val="Tahoma"/>
            <family val="2"/>
          </rPr>
          <t xml:space="preserve">
1.นางณัฐธีรา  มิ่งมณี/พนักงานช่วยเหลือคนไข้</t>
        </r>
      </text>
    </comment>
    <comment ref="J67" authorId="0">
      <text>
        <r>
          <rPr>
            <b/>
            <sz val="8"/>
            <color indexed="81"/>
            <rFont val="Tahoma"/>
            <family val="2"/>
          </rPr>
          <t>admin:</t>
        </r>
        <r>
          <rPr>
            <sz val="8"/>
            <color indexed="81"/>
            <rFont val="Tahoma"/>
            <family val="2"/>
          </rPr>
          <t xml:space="preserve">
1.นส.ธัญชนก ปัตตะแวว/พนักงานการแพทย์และรังสีเทคนิค
</t>
        </r>
      </text>
    </comment>
    <comment ref="J73" authorId="0">
      <text>
        <r>
          <rPr>
            <b/>
            <sz val="8"/>
            <color indexed="81"/>
            <rFont val="Tahoma"/>
            <family val="2"/>
          </rPr>
          <t>admin:</t>
        </r>
        <r>
          <rPr>
            <sz val="8"/>
            <color indexed="81"/>
            <rFont val="Tahoma"/>
            <family val="2"/>
          </rPr>
          <t xml:space="preserve">
1.นางสมควร น้อยโจ่/พนักงานช่วยการพยาบาล</t>
        </r>
      </text>
    </comment>
    <comment ref="L73" authorId="0">
      <text>
        <r>
          <rPr>
            <b/>
            <sz val="8"/>
            <color indexed="81"/>
            <rFont val="Tahoma"/>
            <family val="2"/>
          </rPr>
          <t>admin:</t>
        </r>
        <r>
          <rPr>
            <sz val="8"/>
            <color indexed="81"/>
            <rFont val="Tahoma"/>
            <family val="2"/>
          </rPr>
          <t xml:space="preserve">
1.นางสำราญ มงคลวรรณ/พนักงานช่วยเหลือคนไข้</t>
        </r>
      </text>
    </comment>
  </commentList>
</comments>
</file>

<file path=xl/sharedStrings.xml><?xml version="1.0" encoding="utf-8"?>
<sst xmlns="http://schemas.openxmlformats.org/spreadsheetml/2006/main" count="1982" uniqueCount="242">
  <si>
    <t>ผลการวิเคราะห์จำนวนอัครากำลังที่ควรมีและกำหนดกรอบอัตรากำลัง ระดับโรงพยาบาล</t>
  </si>
  <si>
    <t>1.  สายวิชาชีพ</t>
  </si>
  <si>
    <t>ตำแหน่ง</t>
  </si>
  <si>
    <t xml:space="preserve"> </t>
  </si>
  <si>
    <t>รวม</t>
  </si>
  <si>
    <t>ขรก.</t>
  </si>
  <si>
    <t>พกส.</t>
  </si>
  <si>
    <t>ทันตแพทย์</t>
  </si>
  <si>
    <t>เภสัชกร</t>
  </si>
  <si>
    <t>พยาบาลวิชาชีพ</t>
  </si>
  <si>
    <t>นักเทคนิคการแพทย์</t>
  </si>
  <si>
    <t>นักวิทยาศาสตร์การแพทย์</t>
  </si>
  <si>
    <t>นักกายภาพบำบัด</t>
  </si>
  <si>
    <t>นักรังสีการแพทย์</t>
  </si>
  <si>
    <t>เจ้าพนักงานรังสีการแพทย์</t>
  </si>
  <si>
    <t>เจ้าพนักงานเภสัชกรรม</t>
  </si>
  <si>
    <t>เจ้าพนักงานวิทยาศาสตร์การแพทย์</t>
  </si>
  <si>
    <t>นักจิตวิทยาคลินิก</t>
  </si>
  <si>
    <t>นักเวชศาสตร์การสื่อความหมาย</t>
  </si>
  <si>
    <t>นักเทคโนโลยีหัวใจและทรวงอก</t>
  </si>
  <si>
    <t>นักกายอุปกรณ์</t>
  </si>
  <si>
    <t>นักกิจกรรมบำบัด</t>
  </si>
  <si>
    <t>นักโภชนาการ</t>
  </si>
  <si>
    <t>นักสังคมสงเคราะห์</t>
  </si>
  <si>
    <t>แพทย์แผนไทย</t>
  </si>
  <si>
    <t>เจ้าพนักงานเวชสถิติ</t>
  </si>
  <si>
    <t>จพ.เวชสถิติ</t>
  </si>
  <si>
    <t>เจ้าพนักงานโสตทัศนศึกษา</t>
  </si>
  <si>
    <t>2.  สายสนับสนุน</t>
  </si>
  <si>
    <t>2.1  กลุ่มภารกิจอำนวยการ</t>
  </si>
  <si>
    <t>ฝ่าย</t>
  </si>
  <si>
    <t>2.2  กลุ่มสนับสนุนบริการ</t>
  </si>
  <si>
    <t>กลุ่มย่อย</t>
  </si>
  <si>
    <t>กลุ่ม 1</t>
  </si>
  <si>
    <t>จำนวนวิชาชีพมากกว่าสนับสนุน</t>
  </si>
  <si>
    <t>นวก.สาธารณสุข</t>
  </si>
  <si>
    <t>นักรังสีเทคนิค</t>
  </si>
  <si>
    <t>กลุ่ม 2</t>
  </si>
  <si>
    <t>จำนวนวิชาชีพน้อยกว่ากลุ่มสนับสนุน</t>
  </si>
  <si>
    <t>จำนวนที่ปฏิบัติงานจริง</t>
  </si>
  <si>
    <t>พ.ราชการ</t>
  </si>
  <si>
    <t>ลจ.ประจำ</t>
  </si>
  <si>
    <t xml:space="preserve"> จพ.สาธารณสุข</t>
  </si>
  <si>
    <t xml:space="preserve"> จพ.สาธารณสุข(แพทย์แผนไทย)</t>
  </si>
  <si>
    <t>พยาบาลเทคนิค</t>
  </si>
  <si>
    <t>ผู้ช่วยพยาบาล</t>
  </si>
  <si>
    <t>โภชนากร</t>
  </si>
  <si>
    <t>นักจิตวิทยาทั่วไป</t>
  </si>
  <si>
    <t>ลจ.เหมา</t>
  </si>
  <si>
    <t>ลจ.ชั่วคราว</t>
  </si>
  <si>
    <t>งานสวน</t>
  </si>
  <si>
    <t>งานทำความสะอาด</t>
  </si>
  <si>
    <t>งานซักฟอก</t>
  </si>
  <si>
    <t>งานยานพาหนะ</t>
  </si>
  <si>
    <t xml:space="preserve"> จพ.สาธารณสุข (เวชกิจฉุกเฉิน)</t>
  </si>
  <si>
    <t>ขั้นสูง</t>
  </si>
  <si>
    <t>ขั้นต่ำ</t>
  </si>
  <si>
    <t>กรอบ FTE 2</t>
  </si>
  <si>
    <t>ขาด/เกิน</t>
  </si>
  <si>
    <t>รายวัน/คาบ</t>
  </si>
  <si>
    <t>กลุ่มงานทัรพยากรบุคคล</t>
  </si>
  <si>
    <t>กลุ่มงานการเงินและบัญชี</t>
  </si>
  <si>
    <t>กลุ่มงานพัสดุ</t>
  </si>
  <si>
    <t>ช่างซ่อมบำรุง</t>
  </si>
  <si>
    <t>กลุ่มงานบริหารทั่วไป</t>
  </si>
  <si>
    <t>งานพัฒนาคุณภาพ</t>
  </si>
  <si>
    <t>งานพัฒนาบุคลากร</t>
  </si>
  <si>
    <t>งานแผนงาน</t>
  </si>
  <si>
    <t>ศูนย์คอมพิวเตอร์</t>
  </si>
  <si>
    <t>งานประกันสุขภาพ</t>
  </si>
  <si>
    <t>งานรักษาความปลอดภัย</t>
  </si>
  <si>
    <t>งานห้องสมุด                          พรบส.</t>
  </si>
  <si>
    <t>ลจ.</t>
  </si>
  <si>
    <t>โรงพยาบาลพิจิตร   อำเภอ เมือง   จังหวัดพิจิตร    เขตบริการสุขภาพที่  3</t>
  </si>
  <si>
    <t>ระดับโรงพยาบาลตาม Service Plan  (S)     ขนาด  รพ.ที่ขึ้นทะเบียน  405  เตียง  Active bed 369  เตียง</t>
  </si>
  <si>
    <t>แพทย์  (54+25+2)</t>
  </si>
  <si>
    <t>กรอบ FTE 1</t>
  </si>
  <si>
    <t>100%</t>
  </si>
  <si>
    <t>80%</t>
  </si>
  <si>
    <t>กรอบหน่วยงาน</t>
  </si>
  <si>
    <t>จำนวนวิชาชีพควรมี</t>
  </si>
  <si>
    <t>ช่างกายอุปกรณ์</t>
  </si>
  <si>
    <t>ช่างภาพการแพทย์</t>
  </si>
  <si>
    <t>สายสนับสนุนวิชาชีพหลัก(กลุ่มที่1)</t>
  </si>
  <si>
    <t>สายสนับสนุนวิชาชีพเฉพาะ(กลุ่มที่2)</t>
  </si>
  <si>
    <t>พยาบาลวิชาชีพ(412.285+52.78)</t>
  </si>
  <si>
    <t>เจ้าพนักงานทันตสาธารณสุข(9.459+10.996)</t>
  </si>
  <si>
    <t xml:space="preserve"> 1:4</t>
  </si>
  <si>
    <t>12</t>
  </si>
  <si>
    <t>45%
ของ
วิชาชีพ</t>
  </si>
  <si>
    <t>เทคนิคการแพทย์+นักวิทย์ฯ</t>
  </si>
  <si>
    <t>โรงพยาบาลพิจิตร</t>
  </si>
  <si>
    <t>ข้อมูล ณ วันที่ 25 มีนาคม 2559</t>
  </si>
  <si>
    <t>ผลการวิเคราะห์จำนวนอัตรากำลังที่ควรมีและกำหนดกรอบอัตรากำลัง ระดับโรงพยาบาล</t>
  </si>
  <si>
    <t>โรงพยาบาล ดงเจริญ  อำเภอ ดงเจริญ จังหวัดพิจิตร  เขตบริการสุขภาพที่  3</t>
  </si>
  <si>
    <t>ระดับโรงพยาบาลตาม Service Plan  .......... ขนาด รพ.ที่ขึ้นทะเบียน  0  เตียง  Active bed ... ..........เตียง</t>
  </si>
  <si>
    <t>ลำดับ</t>
  </si>
  <si>
    <t>โรงพยาบาลดงเจริญ</t>
  </si>
  <si>
    <t>แพทย์</t>
  </si>
  <si>
    <t>เจ้าพนักงานทันตสาธารณสุข(2+1.747)</t>
  </si>
  <si>
    <t>พยาบาลวิชาชีพ (8.384+ปชก.8.384)</t>
  </si>
  <si>
    <t>กรอบ หน่วยงาน</t>
  </si>
  <si>
    <t>งานบริหาร</t>
  </si>
  <si>
    <t>งานธุรการ</t>
  </si>
  <si>
    <t>งานการเงิน</t>
  </si>
  <si>
    <t>งานพัสดุ</t>
  </si>
  <si>
    <t>งานประกัน</t>
  </si>
  <si>
    <t>งานเทคโนโลยีสารสนเทศ</t>
  </si>
  <si>
    <t>งาน รปภ.</t>
  </si>
  <si>
    <t>งานการเจ้าหน้าที่</t>
  </si>
  <si>
    <t xml:space="preserve">                                                 </t>
  </si>
  <si>
    <t>30%
ของ
วิชาชีพ</t>
  </si>
  <si>
    <t>กรอบ
  FTE 1</t>
  </si>
  <si>
    <t xml:space="preserve"> 1 : 3</t>
  </si>
  <si>
    <t>นักเวชสถิติ/จพ.เวชสถิติ</t>
  </si>
  <si>
    <t>ข้าราชการ</t>
  </si>
  <si>
    <t>คน</t>
  </si>
  <si>
    <t>พนักงานราชการ</t>
  </si>
  <si>
    <t>พกส</t>
  </si>
  <si>
    <t>ลจป</t>
  </si>
  <si>
    <t>ลจค</t>
  </si>
  <si>
    <t>จ้างเหมา</t>
  </si>
  <si>
    <t>โรงพยาบาลทับคล้อ      อำเภอทับคล้อ     จังหวัดพิจิตร    เขตบริการสุขภาพที่  3</t>
  </si>
  <si>
    <t>ระดับโรงพยาบาลตาม Service Plan  .......... ขนาด รพ.ที่ขึ้นทะเบียน   30   เตียง  Active bed  26   เตียง</t>
  </si>
  <si>
    <t>โรงพยาบาลทับคล้อ</t>
  </si>
  <si>
    <t>เจ้าพนักงานทันตสาธารณสุข1.432+4</t>
  </si>
  <si>
    <t>พยาบาลวิชาชีพ(32.134+19.202)</t>
  </si>
  <si>
    <t>เทคนิคการแพทย์+นักวิทย์</t>
  </si>
  <si>
    <t>โรงพยาบาล บางมูลนาก  อำเภอ บางมูลนาก  จังหวัดพิจิตร  เขตบริการสุขภาพที่  3</t>
  </si>
  <si>
    <t>ระดับโรงพยาบาลตาม Service Plan   M 2   ขนาด รพ.ที่ขึ้นทะเบียน 90  เตียง  Active bed   64   เตียง</t>
  </si>
  <si>
    <t xml:space="preserve">โรงพยาบาลบางมูลนาก  </t>
  </si>
  <si>
    <t>เจ้าพนักงานทันตสาธารณสุข3.909+4.308</t>
  </si>
  <si>
    <t>พยาบาลวิชาชีพ(83.745+20.679)</t>
  </si>
  <si>
    <t xml:space="preserve">งานสวน  (จ้างเอกชนด้วย) </t>
  </si>
  <si>
    <t>งานทำความสะอาด (จ้างเอกชนด้วย)</t>
  </si>
  <si>
    <t>การเจ้าหน้าที่</t>
  </si>
  <si>
    <t>ซ่อมบำรุง</t>
  </si>
  <si>
    <t>35%
ของ
วิชาชีพ</t>
  </si>
  <si>
    <t>โรงพยาบาล ........บึงนาราง...................  อำเภอ ...........บึงนาราง.................. จังหวัดพิจิตร  เขตบริการสุขภาพที่  3</t>
  </si>
  <si>
    <t>ระดับโรงพยาบาลตาม Service Plan  .......... ขนาด รพ.ที่ขึ้นทะเบียน ...... เตียง  Active bed ... ..........เตียง</t>
  </si>
  <si>
    <t>โรงพยาบาลบึงนาราง</t>
  </si>
  <si>
    <t>เจ้าพนักงานทันตสาธารณสุข</t>
  </si>
  <si>
    <t>พยาบาลวิชาชีพ(11.999+11.999)</t>
  </si>
  <si>
    <t>งานเทคดนดลยีสารสนเทศ</t>
  </si>
  <si>
    <t xml:space="preserve">โรงพยาบาล โพทะเล  อำเภอโพทะเล  จังหวัดพิจิตร  เขตบริการสุขภาพที่  3  </t>
  </si>
  <si>
    <t xml:space="preserve">ระดับโรงพยาบาลตาม Service Plan  F 2 ขนาด รพ.ที่ขึ้นทะเบียน   60  เตียง  Active bed ...31............เตียง  วันที่  </t>
  </si>
  <si>
    <t>โรงพยาบาลโพทะเล</t>
  </si>
  <si>
    <r>
      <t>เจ้าพนักงานทันตสาธารณสุข</t>
    </r>
    <r>
      <rPr>
        <sz val="12"/>
        <rFont val="Angsana New"/>
        <family val="1"/>
      </rPr>
      <t>(2.287+5.318)</t>
    </r>
  </si>
  <si>
    <t>พยาบาลวิชาชีพ(39.854+25.526)</t>
  </si>
  <si>
    <t>จพ.สาธารณสุข (แพทย์แผนไทย)</t>
  </si>
  <si>
    <t xml:space="preserve">นวก.สาธารณสุข </t>
  </si>
  <si>
    <t xml:space="preserve">จพ.สาธารณสุข </t>
  </si>
  <si>
    <t>จพ.สาธารณสุข (เวชกิจฉุกเฉิน)</t>
  </si>
  <si>
    <t>๒.  สายสนับสนุน</t>
  </si>
  <si>
    <t>๒.๑  กลุ่มภารกิจอำนวยการ</t>
  </si>
  <si>
    <t>งานเทคโลยีสารสนเทศ</t>
  </si>
  <si>
    <t>งานสวน/สุขาภิบาล /ขยะ</t>
  </si>
  <si>
    <t>๒.๒  กลุ่มสนับสนุนบริการ</t>
  </si>
  <si>
    <t>เทคนิคการแพทย์</t>
  </si>
  <si>
    <t xml:space="preserve">       รวม </t>
  </si>
  <si>
    <t xml:space="preserve"> -</t>
  </si>
  <si>
    <t xml:space="preserve">  -</t>
  </si>
  <si>
    <t xml:space="preserve">                                                                                                                                                                                                                                                                                                                                                                                                                                                                                                                                                                                                                                                                                                                                                                                                                                                                                                                                                                                                                                                                                                                                                                                                                                                                                                                                                                                                                                                </t>
  </si>
  <si>
    <t>แพทย์แผนไทยจ้างเหมาแบ่งรายชั่วโมง 7 คน</t>
  </si>
  <si>
    <r>
      <t>โรงพยาบาล</t>
    </r>
    <r>
      <rPr>
        <u/>
        <sz val="16"/>
        <rFont val="TH SarabunPSK"/>
        <family val="2"/>
      </rPr>
      <t>โพธิ์ประทับช้าง</t>
    </r>
    <r>
      <rPr>
        <sz val="16"/>
        <rFont val="TH SarabunPSK"/>
        <family val="2"/>
      </rPr>
      <t xml:space="preserve">  อำเภอโพธิ์ประทับช้าง  จังหวัดพิจิตร  เขตบริการสุขภาพที่  3</t>
    </r>
  </si>
  <si>
    <r>
      <t xml:space="preserve">ระดับโรงพยาบาลตาม Service Plan  </t>
    </r>
    <r>
      <rPr>
        <u/>
        <sz val="16"/>
        <rFont val="TH SarabunPSK"/>
        <family val="2"/>
      </rPr>
      <t>F 2</t>
    </r>
    <r>
      <rPr>
        <sz val="16"/>
        <rFont val="TH SarabunPSK"/>
        <family val="2"/>
      </rPr>
      <t xml:space="preserve">     ขนาด รพ.ที่ขึ้นทะเบียน   </t>
    </r>
    <r>
      <rPr>
        <u/>
        <sz val="16"/>
        <rFont val="TH SarabunPSK"/>
        <family val="2"/>
      </rPr>
      <t>30  เตียง</t>
    </r>
    <r>
      <rPr>
        <sz val="16"/>
        <rFont val="TH SarabunPSK"/>
        <family val="2"/>
      </rPr>
      <t xml:space="preserve">    Active bed  22 เตียง  </t>
    </r>
  </si>
  <si>
    <t>รพ.โพธิ์ประทับช้าง</t>
  </si>
  <si>
    <t>ขรก</t>
  </si>
  <si>
    <t>ประจำ</t>
  </si>
  <si>
    <t>ชั่วคราว</t>
  </si>
  <si>
    <t>เหมา</t>
  </si>
  <si>
    <t>เจ้าพนักงานทันตสาธารณสุข(2.152+3.822)</t>
  </si>
  <si>
    <t>พยาบาลวิชาชีพ(21.397+ปชก18.344)</t>
  </si>
  <si>
    <t>เจ้าพนักงานสาธารณสุข(แพทย์แผนไทย)</t>
  </si>
  <si>
    <t>นักวิชาการสาธารณสุข</t>
  </si>
  <si>
    <t>เจ้าพนักงานสาธารณสุข</t>
  </si>
  <si>
    <t>เจ้าพนักงานเวชกิจฉุกเฉิน</t>
  </si>
  <si>
    <t>-</t>
  </si>
  <si>
    <r>
      <rPr>
        <u/>
        <sz val="18"/>
        <color indexed="8"/>
        <rFont val="TH SarabunPSK"/>
        <family val="2"/>
      </rPr>
      <t>รวม</t>
    </r>
    <r>
      <rPr>
        <sz val="18"/>
        <color indexed="8"/>
        <rFont val="TH SarabunPSK"/>
        <family val="2"/>
      </rPr>
      <t xml:space="preserve"> จัดเก็บรายได้ในหอผู้ป่วย</t>
    </r>
  </si>
  <si>
    <t>พ.ช่วยเหลือคนไข้, พ.เปล, พ.ประจำตึก</t>
  </si>
  <si>
    <t>พ.เภสัชกรรม</t>
  </si>
  <si>
    <t>พ.ประจำห้องทดลอง</t>
  </si>
  <si>
    <t>ผู้ช่วยทันตแพทย์,พ.ช่วยเหลือคนไข้(งานทันตกรรม)</t>
  </si>
  <si>
    <t>พ.การแพทย์และรังสีเทคนิค</t>
  </si>
  <si>
    <t>ผช.นักกายภาพบำบัด</t>
  </si>
  <si>
    <t>พ.บัตรรายงานโรค</t>
  </si>
  <si>
    <t>ToTal</t>
  </si>
  <si>
    <t>โรงพยาบาลวชิรบารมี  อำเภอวชิรบารมี  จังหวัดพิจิตร  เขตบริการสุขภาพที่  3</t>
  </si>
  <si>
    <t>ระดับโรงพยาบาลตาม Service Plan   F 2   ขนาด รพ.ที่ขึ้นทะเบียน    30 เตียง  Active bed     14   เตียง</t>
  </si>
  <si>
    <t>โรงพยาบาลวชิรบารมี</t>
  </si>
  <si>
    <t>เจ้าพนักงานทันตสาธารณสุข(1.88+2.708)</t>
  </si>
  <si>
    <t>พยาบาลวิชาชีพ (22.498+ปชก.12.999)</t>
  </si>
  <si>
    <t>โรงพยาบาล วังทรายพูน  อำเภอ วังทรายพูน จังหวัดพิจิตร  เขตบริการสุขภาพที่  3</t>
  </si>
  <si>
    <t>ระดับโรงพยาบาลตาม Service Plan  2  ขนาด รพ.ที่ขึ้นทะเบียน   30   เตียง  Active bed    17    เตียง</t>
  </si>
  <si>
    <t>โรงพยาบาลวังทรายพูน</t>
  </si>
  <si>
    <t>เจ้าพนักงานทันตสาธารณสุข(1.523+2.218)</t>
  </si>
  <si>
    <t>พยาบาลวิชาชีพ(26.237+10.648)</t>
  </si>
  <si>
    <t>รวมทั้งสิน</t>
  </si>
  <si>
    <t>โรงพยาบาล สากเหล็ก  อำเภอ สากเหล็ก จังหวัดพิจิตร  เขตบริการสุขภาพที่  3</t>
  </si>
  <si>
    <t>ระดับโรงพยาบาลตาม Service Plan  F3            ขนาด รพ.ที่ขึ้นทะเบียน 10 เตียง        Active bed  0  เตียง</t>
  </si>
  <si>
    <t>โรงพยาบาล สากเหล็ก</t>
  </si>
  <si>
    <t>เจ้าพนักงานทันตสาธารณสุข(2+2.035)</t>
  </si>
  <si>
    <t>พยาบาลวิชาชีพ(9.767+9.767)</t>
  </si>
  <si>
    <t>โรงพยาบาล สามง่าม  อำเภอ สามง่าม จังหวัดพิจิตร  เขตบริการสุขภาพที่  3</t>
  </si>
  <si>
    <t>ระดับโรงพยาบาลตาม Service Plan  F2 ขนาด รพ.ที่ขึ้นทะเบียน ...... เตียง  Active bed 20 เตียง</t>
  </si>
  <si>
    <t>โรงพยาบาลสามง่าม</t>
  </si>
  <si>
    <r>
      <rPr>
        <sz val="12"/>
        <rFont val="AngsanaUPC"/>
        <family val="1"/>
      </rPr>
      <t>เจ้าพนักงานทันตสาธารณสุข</t>
    </r>
    <r>
      <rPr>
        <sz val="14"/>
        <rFont val="AngsanaUPC"/>
        <family val="1"/>
        <charset val="222"/>
      </rPr>
      <t>2.287+3.828</t>
    </r>
  </si>
  <si>
    <t>พยาบาลวิชาชีพ(25.686+18.372)</t>
  </si>
  <si>
    <t>โรงพยาบาลสมเด็จพระยุพราชตะพานหิน  อำเภอ ตะพานหิน จังหวัดพิจิตร  เขตบริการสุขภาพที่  3</t>
  </si>
  <si>
    <t>ระดับโรงพยาบาลตาม Service Plan M 2 ขนาด รพ.ที่ขึ้นทะเบียน 90  เตียง  Active bed 77 เตียง</t>
  </si>
  <si>
    <t>โรงพยาบาลสมเด็จพระยุพราชตะพานหิน</t>
  </si>
  <si>
    <t>เจ้าพนักงานทันตสาธารณสุข(7.608+6.305)</t>
  </si>
  <si>
    <t>พยาบาลวิชาชีพ(105.598+30.264)</t>
  </si>
  <si>
    <t>มติที่ประชุมปรับเพิ่ม</t>
  </si>
  <si>
    <t>มติที่ประชุมปรับลด</t>
  </si>
  <si>
    <t>พบส.แพทย์แผนไทยเสนอที่ประชุมกำหนดให้มี รพ.ละ 1คน</t>
  </si>
  <si>
    <t>มติที่ประชุมให้มี รพช.ขนาด F2,F3 รพ.ละ 1 คน</t>
  </si>
  <si>
    <t>คำนวณ 80% จากกรอบขั้นสูง =20 คน?</t>
  </si>
  <si>
    <t>คำนวณ 80% จากกรอบขั้นสูง =9 คน?</t>
  </si>
  <si>
    <t>คำนวณ 80% จากกรอบขั้นสูง =8 คน?</t>
  </si>
  <si>
    <t>คำนวณ 80% จากกรอบขั้นสูง =6 คน?</t>
  </si>
  <si>
    <t>คำนวณ 80% จากกรอบขั้นสูง =16 คน?</t>
  </si>
  <si>
    <t>นักจัดการ+โสต+ปชส+ช่าง</t>
  </si>
  <si>
    <t xml:space="preserve">พบส.ขอใช้กรอบขั้นสูง </t>
  </si>
  <si>
    <t>รพท.พิจิตร</t>
  </si>
  <si>
    <t>กรอบFTE2</t>
  </si>
  <si>
    <t>สายวิชาชีพ</t>
  </si>
  <si>
    <t>รพร.ตะพานหิน</t>
  </si>
  <si>
    <t>รพ.บางมูลนาก</t>
  </si>
  <si>
    <t>รพ.ทับคล้อ</t>
  </si>
  <si>
    <t>รพ.โพทะเล</t>
  </si>
  <si>
    <t>รพ.สามง่าม</t>
  </si>
  <si>
    <t>รพ.วชิรบารมี</t>
  </si>
  <si>
    <t>รพ.วังทรายพูน</t>
  </si>
  <si>
    <t>รพ.สากเหล็ก</t>
  </si>
  <si>
    <t>รพ.บึงนาราง</t>
  </si>
  <si>
    <t>รพ.ดงเจริญ</t>
  </si>
  <si>
    <t>กลุ่มภารกิจ</t>
  </si>
  <si>
    <t>อำนวยการ</t>
  </si>
  <si>
    <t>กลุ่มสนับสนุน</t>
  </si>
  <si>
    <t>บริการ</t>
  </si>
  <si>
    <t>สรุปจำนวนกรอบอัตรากำลังรายโรงพยาบาล</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</si>
</sst>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2" formatCode="_-&quot; &quot;* #,##0_-;\-&quot; &quot;* #,##0_-;_-&quot; &quot;* &quot;-&quot;_-;_-@_-"/>
    <numFmt numFmtId="43" formatCode="_-* #,##0.00_-;\-* #,##0.00_-;_-* &quot;-&quot;??_-;_-@_-"/>
    <numFmt numFmtId="164" formatCode="_-* #,##0.000_-;\-* #,##0.000_-;_-* &quot;-&quot;??_-;_-@_-"/>
    <numFmt numFmtId="165" formatCode="_-* #,##0_-;\-* #,##0_-;_-* &quot;-&quot;??_-;_-@_-"/>
    <numFmt numFmtId="166" formatCode="_-* #,##0.000_-;\-* #,##0.000_-;_-* &quot;-&quot;???_-;_-@_-"/>
    <numFmt numFmtId="167" formatCode="#,##0_ ;\-#,##0&quot; &quot;"/>
    <numFmt numFmtId="168" formatCode="[$-107041E]d&quot; &quot;mmmm&quot; &quot;yyyy;@"/>
    <numFmt numFmtId="169" formatCode="0.000"/>
    <numFmt numFmtId="170" formatCode="#,##0_ ;\-#,##0\ "/>
    <numFmt numFmtId="171" formatCode="_(* #,##0.00_);_(* \(#,##0.00\);_(* &quot;-&quot;??_);_(@_)"/>
    <numFmt numFmtId="172" formatCode="_-* #,##0_-;\-* #,##0_-;_-* &quot;-&quot;???_-;_-@_-"/>
    <numFmt numFmtId="173" formatCode="_-* #,##0.0_-;\-* #,##0.0_-;_-* &quot;-&quot;??_-;_-@_-"/>
  </numFmts>
  <fonts count="74">
    <font>
      <sz val="11"/>
      <color theme="1"/>
      <name val="Calibri"/>
      <family val="2"/>
      <charset val="222"/>
      <scheme val="minor"/>
    </font>
    <font>
      <sz val="11"/>
      <color theme="1"/>
      <name val="Calibri"/>
      <family val="2"/>
      <charset val="222"/>
      <scheme val="minor"/>
    </font>
    <font>
      <sz val="14"/>
      <name val="Cordia New"/>
      <family val="2"/>
    </font>
    <font>
      <sz val="9"/>
      <color indexed="81"/>
      <name val="Tahoma"/>
      <family val="2"/>
    </font>
    <font>
      <b/>
      <sz val="9"/>
      <color indexed="81"/>
      <name val="Tahoma"/>
      <family val="2"/>
    </font>
    <font>
      <b/>
      <sz val="18"/>
      <name val="TH SarabunPSK"/>
      <family val="2"/>
    </font>
    <font>
      <b/>
      <sz val="22"/>
      <name val="TH SarabunPSK"/>
      <family val="2"/>
    </font>
    <font>
      <sz val="16"/>
      <name val="TH SarabunPSK"/>
      <family val="2"/>
    </font>
    <font>
      <b/>
      <sz val="14"/>
      <name val="TH SarabunPSK"/>
      <family val="2"/>
    </font>
    <font>
      <b/>
      <sz val="16"/>
      <name val="TH SarabunPSK"/>
      <family val="2"/>
    </font>
    <font>
      <sz val="14"/>
      <name val="TH SarabunPSK"/>
      <family val="2"/>
    </font>
    <font>
      <sz val="15"/>
      <name val="TH SarabunPSK"/>
      <family val="2"/>
    </font>
    <font>
      <sz val="12"/>
      <name val="TH SarabunPSK"/>
      <family val="2"/>
    </font>
    <font>
      <b/>
      <sz val="14"/>
      <name val="AngsanaUPC"/>
      <family val="1"/>
    </font>
    <font>
      <sz val="14"/>
      <name val="AngsanaUPC"/>
      <family val="1"/>
      <charset val="222"/>
    </font>
    <font>
      <sz val="16"/>
      <name val="AngsanaUPC"/>
      <family val="1"/>
      <charset val="222"/>
    </font>
    <font>
      <sz val="14"/>
      <color rgb="FFFF0000"/>
      <name val="TH SarabunPSK"/>
      <family val="2"/>
    </font>
    <font>
      <b/>
      <sz val="22"/>
      <name val="AngsanaUPC"/>
      <family val="1"/>
      <charset val="222"/>
    </font>
    <font>
      <b/>
      <sz val="14"/>
      <name val="AngsanaUPC"/>
      <family val="1"/>
      <charset val="222"/>
    </font>
    <font>
      <b/>
      <sz val="16"/>
      <name val="AngsanaUPC"/>
      <family val="1"/>
      <charset val="222"/>
    </font>
    <font>
      <b/>
      <sz val="16"/>
      <name val="AngsanaUPC"/>
      <family val="1"/>
    </font>
    <font>
      <b/>
      <sz val="12"/>
      <name val="AngsanaUPC"/>
      <family val="1"/>
    </font>
    <font>
      <b/>
      <sz val="15"/>
      <name val="AngsanaUPC"/>
      <family val="1"/>
    </font>
    <font>
      <sz val="14"/>
      <name val="AngsanaUPC"/>
      <family val="1"/>
    </font>
    <font>
      <sz val="12"/>
      <name val="AngsanaUPC"/>
      <family val="1"/>
      <charset val="222"/>
    </font>
    <font>
      <sz val="15"/>
      <name val="AngsanaUPC"/>
      <family val="1"/>
      <charset val="222"/>
    </font>
    <font>
      <sz val="14"/>
      <color rgb="FFFF0000"/>
      <name val="AngsanaUPC"/>
      <family val="1"/>
      <charset val="222"/>
    </font>
    <font>
      <b/>
      <sz val="18"/>
      <name val="AngsanaUPC"/>
      <family val="1"/>
      <charset val="222"/>
    </font>
    <font>
      <b/>
      <sz val="16"/>
      <color rgb="FFFF0000"/>
      <name val="AngsanaUPC"/>
      <family val="1"/>
    </font>
    <font>
      <sz val="16"/>
      <color rgb="FFFF0000"/>
      <name val="AngsanaUPC"/>
      <family val="1"/>
      <charset val="222"/>
    </font>
    <font>
      <b/>
      <sz val="14"/>
      <color rgb="FFFF0000"/>
      <name val="AngsanaUPC"/>
      <family val="1"/>
    </font>
    <font>
      <b/>
      <sz val="12.5"/>
      <name val="AngsanaUPC"/>
      <family val="1"/>
      <charset val="222"/>
    </font>
    <font>
      <b/>
      <sz val="16"/>
      <name val="Angsana New"/>
      <family val="1"/>
    </font>
    <font>
      <sz val="10"/>
      <name val="Arial"/>
      <charset val="222"/>
    </font>
    <font>
      <sz val="16"/>
      <name val="Angsana New"/>
      <family val="1"/>
    </font>
    <font>
      <b/>
      <sz val="14"/>
      <name val="Angsana New"/>
      <family val="1"/>
    </font>
    <font>
      <b/>
      <sz val="12"/>
      <name val="Angsana New"/>
      <family val="1"/>
    </font>
    <font>
      <sz val="14"/>
      <name val="Angsana New"/>
      <family val="1"/>
    </font>
    <font>
      <sz val="14"/>
      <color rgb="FFFF0000"/>
      <name val="Angsana New"/>
      <family val="1"/>
    </font>
    <font>
      <sz val="12"/>
      <name val="Angsana New"/>
      <family val="1"/>
    </font>
    <font>
      <sz val="15"/>
      <name val="Angsana New"/>
      <family val="1"/>
    </font>
    <font>
      <b/>
      <sz val="22"/>
      <color theme="4" tint="-0.249977111117893"/>
      <name val="TH SarabunPSK"/>
      <family val="2"/>
    </font>
    <font>
      <u/>
      <sz val="16"/>
      <name val="TH SarabunPSK"/>
      <family val="2"/>
    </font>
    <font>
      <b/>
      <sz val="16"/>
      <color rgb="FFFF0000"/>
      <name val="TH SarabunPSK"/>
      <family val="2"/>
    </font>
    <font>
      <b/>
      <sz val="18"/>
      <color rgb="FFFF0000"/>
      <name val="TH SarabunPSK"/>
      <family val="2"/>
    </font>
    <font>
      <sz val="16"/>
      <color rgb="FFFF0000"/>
      <name val="TH SarabunPSK"/>
      <family val="2"/>
    </font>
    <font>
      <sz val="16"/>
      <color rgb="FF00B050"/>
      <name val="TH SarabunPSK"/>
      <family val="2"/>
    </font>
    <font>
      <sz val="14"/>
      <name val="Cordia New"/>
      <charset val="222"/>
    </font>
    <font>
      <sz val="18"/>
      <name val="TH SarabunPSK"/>
      <family val="2"/>
    </font>
    <font>
      <sz val="11"/>
      <color rgb="FFFF0000"/>
      <name val="TH SarabunPSK"/>
      <family val="2"/>
    </font>
    <font>
      <sz val="18"/>
      <color theme="1"/>
      <name val="TH SarabunPSK"/>
      <family val="2"/>
    </font>
    <font>
      <sz val="16"/>
      <color theme="1"/>
      <name val="TH SarabunPSK"/>
      <family val="2"/>
    </font>
    <font>
      <sz val="11"/>
      <color theme="1"/>
      <name val="TH SarabunPSK"/>
      <family val="2"/>
    </font>
    <font>
      <b/>
      <sz val="18"/>
      <color theme="1"/>
      <name val="TH SarabunPSK"/>
      <family val="2"/>
    </font>
    <font>
      <u/>
      <sz val="18"/>
      <color indexed="8"/>
      <name val="TH SarabunPSK"/>
      <family val="2"/>
    </font>
    <font>
      <sz val="18"/>
      <color indexed="8"/>
      <name val="TH SarabunPSK"/>
      <family val="2"/>
    </font>
    <font>
      <b/>
      <sz val="16"/>
      <color rgb="FFC00000"/>
      <name val="TH SarabunPSK"/>
      <family val="2"/>
    </font>
    <font>
      <b/>
      <sz val="18"/>
      <color rgb="FFC00000"/>
      <name val="TH SarabunPSK"/>
      <family val="2"/>
    </font>
    <font>
      <sz val="16"/>
      <color theme="3" tint="-0.249977111117893"/>
      <name val="TH SarabunPSK"/>
      <family val="2"/>
    </font>
    <font>
      <b/>
      <u/>
      <sz val="16"/>
      <color rgb="FF002060"/>
      <name val="TH SarabunPSK"/>
      <family val="2"/>
    </font>
    <font>
      <b/>
      <u/>
      <sz val="16"/>
      <color theme="1"/>
      <name val="TH SarabunPSK"/>
      <family val="2"/>
    </font>
    <font>
      <b/>
      <sz val="16"/>
      <color theme="1"/>
      <name val="TH SarabunPSK"/>
      <family val="2"/>
    </font>
    <font>
      <b/>
      <u val="double"/>
      <sz val="16"/>
      <color rgb="FFFF0000"/>
      <name val="TH SarabunPSK"/>
      <family val="2"/>
    </font>
    <font>
      <sz val="11"/>
      <color indexed="8"/>
      <name val="Tahoma"/>
      <family val="2"/>
      <charset val="222"/>
    </font>
    <font>
      <sz val="16"/>
      <name val="AngsanaUPC"/>
      <charset val="222"/>
    </font>
    <font>
      <sz val="11"/>
      <color indexed="8"/>
      <name val="Calibri"/>
      <family val="2"/>
    </font>
    <font>
      <sz val="11"/>
      <color indexed="8"/>
      <name val="Tahoma"/>
      <family val="2"/>
    </font>
    <font>
      <sz val="10"/>
      <color theme="1"/>
      <name val="Tahoma"/>
      <family val="2"/>
    </font>
    <font>
      <b/>
      <sz val="8"/>
      <color indexed="81"/>
      <name val="Tahoma"/>
      <family val="2"/>
    </font>
    <font>
      <sz val="8"/>
      <color indexed="81"/>
      <name val="Tahoma"/>
      <family val="2"/>
    </font>
    <font>
      <sz val="12"/>
      <name val="AngsanaUPC"/>
      <family val="1"/>
    </font>
    <font>
      <sz val="12"/>
      <color rgb="FFFF0000"/>
      <name val="TH SarabunPSK"/>
      <family val="2"/>
    </font>
    <font>
      <sz val="15"/>
      <color theme="1"/>
      <name val="TH SarabunPSK"/>
      <family val="2"/>
    </font>
    <font>
      <sz val="16"/>
      <color rgb="FFFF0000"/>
      <name val="Angsana New"/>
      <family val="1"/>
    </font>
  </fonts>
  <fills count="15">
    <fill>
      <patternFill patternType="none"/>
    </fill>
    <fill>
      <patternFill patternType="gray125"/>
    </fill>
    <fill>
      <patternFill patternType="solid">
        <fgColor theme="6" tint="0.7999816888943144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FFFFCC"/>
        <bgColor indexed="64"/>
      </patternFill>
    </fill>
    <fill>
      <patternFill patternType="solid">
        <fgColor indexed="43"/>
        <bgColor indexed="64"/>
      </patternFill>
    </fill>
    <fill>
      <patternFill patternType="solid">
        <fgColor theme="0" tint="-0.249977111117893"/>
        <bgColor indexed="64"/>
      </patternFill>
    </fill>
    <fill>
      <patternFill patternType="solid">
        <fgColor rgb="FFFFFF99"/>
        <bgColor indexed="64"/>
      </patternFill>
    </fill>
    <fill>
      <patternFill patternType="solid">
        <fgColor theme="8" tint="0.79998168889431442"/>
        <bgColor indexed="64"/>
      </patternFill>
    </fill>
    <fill>
      <patternFill patternType="solid">
        <fgColor theme="4" tint="0.79998168889431442"/>
        <bgColor indexed="64"/>
      </patternFill>
    </fill>
  </fills>
  <borders count="4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right style="thin">
        <color indexed="64"/>
      </right>
      <top/>
      <bottom/>
      <diagonal/>
    </border>
    <border>
      <left style="thin">
        <color indexed="64"/>
      </left>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right/>
      <top style="thin">
        <color indexed="64"/>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thin">
        <color indexed="64"/>
      </right>
      <top style="dashed">
        <color indexed="64"/>
      </top>
      <bottom/>
      <diagonal/>
    </border>
    <border>
      <left/>
      <right/>
      <top style="dashed">
        <color indexed="64"/>
      </top>
      <bottom style="thin">
        <color indexed="64"/>
      </bottom>
      <diagonal/>
    </border>
    <border>
      <left/>
      <right/>
      <top/>
      <bottom style="double">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top style="hair">
        <color indexed="64"/>
      </top>
      <bottom/>
      <diagonal/>
    </border>
    <border>
      <left/>
      <right/>
      <top/>
      <bottom style="thin">
        <color indexed="64"/>
      </bottom>
      <diagonal/>
    </border>
  </borders>
  <cellStyleXfs count="12">
    <xf numFmtId="0" fontId="0" fillId="0" borderId="0"/>
    <xf numFmtId="43" fontId="1" fillId="0" borderId="0" applyFont="0" applyFill="0" applyBorder="0" applyAlignment="0" applyProtection="0"/>
    <xf numFmtId="0" fontId="2" fillId="0" borderId="0" applyFont="0" applyFill="0" applyBorder="0" applyAlignment="0" applyProtection="0"/>
    <xf numFmtId="0" fontId="33" fillId="0" borderId="0"/>
    <xf numFmtId="43" fontId="33" fillId="0" borderId="0" applyFont="0" applyFill="0" applyBorder="0" applyAlignment="0" applyProtection="0"/>
    <xf numFmtId="43" fontId="2" fillId="0" borderId="0" applyFont="0" applyFill="0" applyBorder="0" applyAlignment="0" applyProtection="0"/>
    <xf numFmtId="0" fontId="47" fillId="0" borderId="0" applyFont="0" applyFill="0" applyBorder="0" applyAlignment="0" applyProtection="0"/>
    <xf numFmtId="171" fontId="63" fillId="0" borderId="0" applyFont="0" applyFill="0" applyBorder="0" applyAlignment="0" applyProtection="0"/>
    <xf numFmtId="0" fontId="63" fillId="0" borderId="0"/>
    <xf numFmtId="43" fontId="64" fillId="0" borderId="0" applyFont="0" applyFill="0" applyBorder="0" applyAlignment="0" applyProtection="0"/>
    <xf numFmtId="0" fontId="64" fillId="0" borderId="0"/>
    <xf numFmtId="0" fontId="66" fillId="0" borderId="0"/>
  </cellStyleXfs>
  <cellXfs count="1298">
    <xf numFmtId="0" fontId="0" fillId="0" borderId="0" xfId="0"/>
    <xf numFmtId="0" fontId="5" fillId="0" borderId="0" xfId="2" applyFont="1" applyFill="1" applyBorder="1" applyAlignment="1" applyProtection="1">
      <alignment horizontal="left"/>
      <protection locked="0"/>
    </xf>
    <xf numFmtId="0" fontId="6" fillId="0" borderId="0" xfId="2" applyFont="1" applyFill="1" applyBorder="1" applyAlignment="1" applyProtection="1">
      <alignment horizontal="center"/>
      <protection locked="0"/>
    </xf>
    <xf numFmtId="164" fontId="6" fillId="0" borderId="0" xfId="1" applyNumberFormat="1" applyFont="1" applyFill="1" applyBorder="1" applyAlignment="1" applyProtection="1">
      <protection locked="0"/>
    </xf>
    <xf numFmtId="164" fontId="6" fillId="0" borderId="0" xfId="1" applyNumberFormat="1" applyFont="1" applyFill="1" applyBorder="1" applyAlignment="1" applyProtection="1">
      <alignment horizontal="center"/>
      <protection locked="0"/>
    </xf>
    <xf numFmtId="1" fontId="6" fillId="0" borderId="0" xfId="1" applyNumberFormat="1" applyFont="1" applyFill="1" applyBorder="1" applyAlignment="1" applyProtection="1">
      <alignment horizontal="center"/>
      <protection locked="0"/>
    </xf>
    <xf numFmtId="0" fontId="6" fillId="0" borderId="0" xfId="2" applyFont="1" applyFill="1" applyBorder="1" applyAlignment="1" applyProtection="1">
      <protection locked="0"/>
    </xf>
    <xf numFmtId="0" fontId="7" fillId="0" borderId="0" xfId="2" applyFont="1" applyFill="1" applyBorder="1" applyAlignment="1" applyProtection="1">
      <alignment horizontal="left"/>
      <protection locked="0"/>
    </xf>
    <xf numFmtId="0" fontId="7" fillId="0" borderId="0" xfId="2" applyFont="1" applyFill="1" applyBorder="1" applyAlignment="1" applyProtection="1">
      <alignment horizontal="center"/>
      <protection locked="0"/>
    </xf>
    <xf numFmtId="164" fontId="7" fillId="0" borderId="0" xfId="1" applyNumberFormat="1" applyFont="1" applyFill="1" applyBorder="1" applyAlignment="1" applyProtection="1">
      <protection locked="0"/>
    </xf>
    <xf numFmtId="164" fontId="7" fillId="0" borderId="0" xfId="1" applyNumberFormat="1" applyFont="1" applyFill="1" applyBorder="1" applyAlignment="1" applyProtection="1">
      <alignment horizontal="center"/>
      <protection locked="0"/>
    </xf>
    <xf numFmtId="1" fontId="7" fillId="0" borderId="0" xfId="1" applyNumberFormat="1" applyFont="1" applyFill="1" applyBorder="1" applyAlignment="1" applyProtection="1">
      <alignment horizontal="center"/>
      <protection locked="0"/>
    </xf>
    <xf numFmtId="0" fontId="7" fillId="0" borderId="0" xfId="2" applyFont="1" applyFill="1" applyBorder="1" applyAlignment="1" applyProtection="1">
      <protection locked="0"/>
    </xf>
    <xf numFmtId="0" fontId="8" fillId="0" borderId="0" xfId="2" applyFont="1" applyFill="1" applyBorder="1" applyAlignment="1" applyProtection="1">
      <alignment horizontal="left"/>
      <protection locked="0"/>
    </xf>
    <xf numFmtId="0" fontId="8" fillId="0" borderId="0" xfId="2" applyFont="1" applyFill="1" applyBorder="1" applyAlignment="1" applyProtection="1">
      <alignment horizontal="center"/>
      <protection locked="0"/>
    </xf>
    <xf numFmtId="164" fontId="8" fillId="0" borderId="0" xfId="1" applyNumberFormat="1" applyFont="1" applyFill="1" applyBorder="1" applyAlignment="1" applyProtection="1">
      <protection locked="0"/>
    </xf>
    <xf numFmtId="164" fontId="8" fillId="0" borderId="0" xfId="1" applyNumberFormat="1" applyFont="1" applyFill="1" applyBorder="1" applyAlignment="1" applyProtection="1">
      <alignment horizontal="center"/>
      <protection locked="0"/>
    </xf>
    <xf numFmtId="1" fontId="8" fillId="0" borderId="0" xfId="1" applyNumberFormat="1" applyFont="1" applyFill="1" applyBorder="1" applyAlignment="1" applyProtection="1">
      <alignment horizontal="center"/>
      <protection locked="0"/>
    </xf>
    <xf numFmtId="0" fontId="9" fillId="0" borderId="0" xfId="2" applyFont="1" applyFill="1" applyBorder="1" applyAlignment="1" applyProtection="1">
      <protection locked="0"/>
    </xf>
    <xf numFmtId="0" fontId="8" fillId="0" borderId="0" xfId="2" applyFont="1" applyFill="1" applyBorder="1" applyAlignment="1" applyProtection="1">
      <protection locked="0"/>
    </xf>
    <xf numFmtId="164" fontId="8" fillId="2" borderId="1" xfId="1" applyNumberFormat="1" applyFont="1" applyFill="1" applyBorder="1" applyAlignment="1" applyProtection="1">
      <protection locked="0"/>
    </xf>
    <xf numFmtId="164" fontId="8" fillId="2" borderId="2" xfId="1" applyNumberFormat="1" applyFont="1" applyFill="1" applyBorder="1" applyAlignment="1" applyProtection="1">
      <protection locked="0"/>
    </xf>
    <xf numFmtId="164" fontId="8" fillId="2" borderId="3" xfId="1" applyNumberFormat="1" applyFont="1" applyFill="1" applyBorder="1" applyAlignment="1" applyProtection="1">
      <protection locked="0"/>
    </xf>
    <xf numFmtId="0" fontId="10" fillId="0" borderId="5" xfId="2" applyFont="1" applyFill="1" applyBorder="1" applyAlignment="1" applyProtection="1">
      <alignment horizontal="center"/>
      <protection locked="0"/>
    </xf>
    <xf numFmtId="0" fontId="10" fillId="0" borderId="4" xfId="2" applyFont="1" applyFill="1" applyBorder="1" applyAlignment="1" applyProtection="1">
      <alignment horizontal="center"/>
      <protection locked="0"/>
    </xf>
    <xf numFmtId="164" fontId="10" fillId="2" borderId="5" xfId="1" applyNumberFormat="1" applyFont="1" applyFill="1" applyBorder="1" applyAlignment="1" applyProtection="1">
      <alignment wrapText="1"/>
      <protection locked="0"/>
    </xf>
    <xf numFmtId="164" fontId="10" fillId="2" borderId="4" xfId="1" applyNumberFormat="1" applyFont="1" applyFill="1" applyBorder="1" applyAlignment="1" applyProtection="1">
      <alignment wrapText="1"/>
      <protection locked="0"/>
    </xf>
    <xf numFmtId="164" fontId="12" fillId="2" borderId="5" xfId="1" applyNumberFormat="1" applyFont="1" applyFill="1" applyBorder="1" applyAlignment="1" applyProtection="1">
      <alignment wrapText="1"/>
      <protection locked="0"/>
    </xf>
    <xf numFmtId="164" fontId="12" fillId="2" borderId="4" xfId="1" applyNumberFormat="1" applyFont="1" applyFill="1" applyBorder="1" applyAlignment="1" applyProtection="1">
      <alignment wrapText="1"/>
      <protection locked="0"/>
    </xf>
    <xf numFmtId="0" fontId="10" fillId="0" borderId="0" xfId="2" applyFont="1" applyFill="1" applyBorder="1" applyAlignment="1" applyProtection="1">
      <protection locked="0"/>
    </xf>
    <xf numFmtId="0" fontId="10" fillId="0" borderId="8" xfId="2" applyFont="1" applyFill="1" applyBorder="1" applyAlignment="1" applyProtection="1">
      <alignment horizontal="center"/>
      <protection locked="0"/>
    </xf>
    <xf numFmtId="0" fontId="10" fillId="0" borderId="9" xfId="2" applyFont="1" applyFill="1" applyBorder="1" applyAlignment="1" applyProtection="1">
      <alignment horizontal="center"/>
      <protection locked="0"/>
    </xf>
    <xf numFmtId="164" fontId="10" fillId="2" borderId="8" xfId="1" applyNumberFormat="1" applyFont="1" applyFill="1" applyBorder="1" applyAlignment="1" applyProtection="1">
      <alignment horizontal="center" wrapText="1"/>
      <protection locked="0"/>
    </xf>
    <xf numFmtId="165" fontId="10" fillId="2" borderId="9" xfId="1" applyNumberFormat="1" applyFont="1" applyFill="1" applyBorder="1" applyAlignment="1" applyProtection="1">
      <alignment horizontal="center"/>
      <protection locked="0"/>
    </xf>
    <xf numFmtId="164" fontId="11" fillId="0" borderId="10" xfId="1" applyNumberFormat="1" applyFont="1" applyFill="1" applyBorder="1" applyAlignment="1" applyProtection="1">
      <alignment horizontal="center" wrapText="1"/>
      <protection locked="0"/>
    </xf>
    <xf numFmtId="0" fontId="11" fillId="0" borderId="10" xfId="2" applyFont="1" applyFill="1" applyBorder="1" applyAlignment="1" applyProtection="1">
      <alignment horizontal="center" wrapText="1"/>
      <protection locked="0"/>
    </xf>
    <xf numFmtId="1" fontId="11" fillId="0" borderId="10" xfId="1" applyNumberFormat="1" applyFont="1" applyFill="1" applyBorder="1" applyAlignment="1" applyProtection="1">
      <alignment horizontal="center" wrapText="1"/>
      <protection locked="0"/>
    </xf>
    <xf numFmtId="0" fontId="10" fillId="0" borderId="14" xfId="2" applyFont="1" applyFill="1" applyBorder="1" applyAlignment="1" applyProtection="1">
      <alignment horizontal="center"/>
      <protection locked="0"/>
    </xf>
    <xf numFmtId="0" fontId="10" fillId="0" borderId="15" xfId="2" applyFont="1" applyFill="1" applyBorder="1" applyAlignment="1" applyProtection="1">
      <alignment horizontal="left"/>
      <protection locked="0"/>
    </xf>
    <xf numFmtId="164" fontId="10" fillId="2" borderId="15" xfId="1" applyNumberFormat="1" applyFont="1" applyFill="1" applyBorder="1" applyAlignment="1" applyProtection="1">
      <alignment horizontal="center"/>
      <protection locked="0"/>
    </xf>
    <xf numFmtId="165" fontId="10" fillId="0" borderId="16" xfId="1" applyNumberFormat="1" applyFont="1" applyFill="1" applyBorder="1" applyAlignment="1" applyProtection="1">
      <alignment horizontal="center"/>
      <protection locked="0"/>
    </xf>
    <xf numFmtId="165" fontId="10" fillId="0" borderId="14" xfId="2" applyNumberFormat="1" applyFont="1" applyFill="1" applyBorder="1" applyAlignment="1" applyProtection="1">
      <alignment horizontal="center"/>
      <protection locked="0"/>
    </xf>
    <xf numFmtId="165" fontId="10" fillId="0" borderId="15" xfId="2" applyNumberFormat="1" applyFont="1" applyFill="1" applyBorder="1" applyAlignment="1" applyProtection="1">
      <alignment horizontal="center"/>
      <protection locked="0"/>
    </xf>
    <xf numFmtId="165" fontId="10" fillId="0" borderId="17" xfId="1" applyNumberFormat="1" applyFont="1" applyFill="1" applyBorder="1" applyAlignment="1" applyProtection="1">
      <alignment horizontal="center"/>
      <protection locked="0"/>
    </xf>
    <xf numFmtId="165" fontId="10" fillId="0" borderId="15" xfId="1" applyNumberFormat="1" applyFont="1" applyFill="1" applyBorder="1" applyAlignment="1" applyProtection="1">
      <alignment horizontal="center"/>
      <protection locked="0"/>
    </xf>
    <xf numFmtId="0" fontId="10" fillId="0" borderId="18" xfId="2" applyFont="1" applyFill="1" applyBorder="1" applyAlignment="1" applyProtection="1">
      <alignment horizontal="center"/>
      <protection locked="0"/>
    </xf>
    <xf numFmtId="0" fontId="10" fillId="0" borderId="19" xfId="2" applyFont="1" applyFill="1" applyBorder="1" applyAlignment="1" applyProtection="1">
      <alignment horizontal="left"/>
      <protection locked="0"/>
    </xf>
    <xf numFmtId="164" fontId="10" fillId="2" borderId="19" xfId="1" applyNumberFormat="1" applyFont="1" applyFill="1" applyBorder="1" applyAlignment="1" applyProtection="1">
      <alignment horizontal="center"/>
      <protection locked="0"/>
    </xf>
    <xf numFmtId="165" fontId="10" fillId="0" borderId="20" xfId="1" applyNumberFormat="1" applyFont="1" applyFill="1" applyBorder="1" applyAlignment="1" applyProtection="1">
      <alignment horizontal="center"/>
      <protection locked="0"/>
    </xf>
    <xf numFmtId="165" fontId="10" fillId="0" borderId="18" xfId="2" applyNumberFormat="1" applyFont="1" applyFill="1" applyBorder="1" applyAlignment="1" applyProtection="1">
      <alignment horizontal="center"/>
      <protection locked="0"/>
    </xf>
    <xf numFmtId="165" fontId="10" fillId="0" borderId="19" xfId="2" applyNumberFormat="1" applyFont="1" applyFill="1" applyBorder="1" applyAlignment="1" applyProtection="1">
      <alignment horizontal="center"/>
      <protection locked="0"/>
    </xf>
    <xf numFmtId="165" fontId="10" fillId="0" borderId="21" xfId="1" applyNumberFormat="1" applyFont="1" applyFill="1" applyBorder="1" applyAlignment="1" applyProtection="1">
      <alignment horizontal="center"/>
      <protection locked="0"/>
    </xf>
    <xf numFmtId="165" fontId="10" fillId="0" borderId="19" xfId="1" applyNumberFormat="1" applyFont="1" applyFill="1" applyBorder="1" applyAlignment="1" applyProtection="1">
      <alignment horizontal="center"/>
      <protection locked="0"/>
    </xf>
    <xf numFmtId="0" fontId="10" fillId="0" borderId="23" xfId="2" applyFont="1" applyFill="1" applyBorder="1" applyAlignment="1" applyProtection="1">
      <alignment horizontal="left"/>
      <protection locked="0"/>
    </xf>
    <xf numFmtId="164" fontId="10" fillId="2" borderId="23" xfId="1" applyNumberFormat="1" applyFont="1" applyFill="1" applyBorder="1" applyAlignment="1" applyProtection="1">
      <alignment horizontal="center"/>
      <protection locked="0"/>
    </xf>
    <xf numFmtId="165" fontId="10" fillId="0" borderId="24" xfId="1" applyNumberFormat="1" applyFont="1" applyFill="1" applyBorder="1" applyAlignment="1" applyProtection="1">
      <alignment horizontal="center"/>
      <protection locked="0"/>
    </xf>
    <xf numFmtId="165" fontId="10" fillId="0" borderId="22" xfId="2" applyNumberFormat="1" applyFont="1" applyFill="1" applyBorder="1" applyAlignment="1" applyProtection="1">
      <alignment horizontal="center"/>
      <protection locked="0"/>
    </xf>
    <xf numFmtId="165" fontId="10" fillId="0" borderId="23" xfId="2" applyNumberFormat="1" applyFont="1" applyFill="1" applyBorder="1" applyAlignment="1" applyProtection="1">
      <alignment horizontal="center"/>
      <protection locked="0"/>
    </xf>
    <xf numFmtId="165" fontId="10" fillId="0" borderId="22" xfId="1" applyNumberFormat="1" applyFont="1" applyFill="1" applyBorder="1" applyAlignment="1" applyProtection="1">
      <alignment horizontal="center"/>
      <protection locked="0"/>
    </xf>
    <xf numFmtId="165" fontId="10" fillId="0" borderId="23" xfId="1" applyNumberFormat="1" applyFont="1" applyFill="1" applyBorder="1" applyAlignment="1" applyProtection="1">
      <alignment horizontal="center"/>
      <protection locked="0"/>
    </xf>
    <xf numFmtId="0" fontId="10" fillId="0" borderId="0" xfId="2" applyFont="1" applyFill="1" applyBorder="1" applyAlignment="1" applyProtection="1">
      <alignment horizontal="center"/>
      <protection locked="0"/>
    </xf>
    <xf numFmtId="0" fontId="10" fillId="0" borderId="10" xfId="2" applyFont="1" applyFill="1" applyBorder="1" applyAlignment="1" applyProtection="1">
      <alignment horizontal="center"/>
      <protection locked="0"/>
    </xf>
    <xf numFmtId="164" fontId="10" fillId="2" borderId="10" xfId="1" applyNumberFormat="1" applyFont="1" applyFill="1" applyBorder="1" applyAlignment="1" applyProtection="1">
      <alignment horizontal="center"/>
      <protection locked="0"/>
    </xf>
    <xf numFmtId="1" fontId="10" fillId="0" borderId="10" xfId="1" applyNumberFormat="1" applyFont="1" applyFill="1" applyBorder="1" applyAlignment="1" applyProtection="1">
      <alignment horizontal="center"/>
      <protection locked="0"/>
    </xf>
    <xf numFmtId="164" fontId="10" fillId="2" borderId="4" xfId="1" applyNumberFormat="1" applyFont="1" applyFill="1" applyBorder="1" applyAlignment="1" applyProtection="1">
      <alignment horizontal="center"/>
      <protection locked="0"/>
    </xf>
    <xf numFmtId="165" fontId="10" fillId="2" borderId="10" xfId="1" applyNumberFormat="1" applyFont="1" applyFill="1" applyBorder="1" applyAlignment="1" applyProtection="1">
      <alignment horizontal="center"/>
      <protection locked="0"/>
    </xf>
    <xf numFmtId="164" fontId="10" fillId="2" borderId="7" xfId="1" applyNumberFormat="1" applyFont="1" applyFill="1" applyBorder="1" applyAlignment="1" applyProtection="1">
      <alignment horizontal="center" wrapText="1"/>
      <protection locked="0"/>
    </xf>
    <xf numFmtId="165" fontId="10" fillId="2" borderId="6" xfId="1" applyNumberFormat="1" applyFont="1" applyFill="1" applyBorder="1" applyAlignment="1" applyProtection="1">
      <alignment horizontal="center"/>
      <protection locked="0"/>
    </xf>
    <xf numFmtId="0" fontId="10" fillId="0" borderId="28" xfId="2" applyFont="1" applyFill="1" applyBorder="1" applyAlignment="1" applyProtection="1">
      <alignment horizontal="center"/>
      <protection locked="0"/>
    </xf>
    <xf numFmtId="0" fontId="10" fillId="0" borderId="28" xfId="2" applyFont="1" applyFill="1" applyBorder="1" applyAlignment="1" applyProtection="1">
      <alignment horizontal="left"/>
      <protection locked="0"/>
    </xf>
    <xf numFmtId="167" fontId="10" fillId="2" borderId="28" xfId="1" applyNumberFormat="1" applyFont="1" applyFill="1" applyBorder="1" applyAlignment="1" applyProtection="1">
      <alignment horizontal="center"/>
      <protection locked="0"/>
    </xf>
    <xf numFmtId="1" fontId="10" fillId="0" borderId="28" xfId="1" applyNumberFormat="1" applyFont="1" applyFill="1" applyBorder="1" applyAlignment="1" applyProtection="1">
      <alignment horizontal="center"/>
      <protection locked="0"/>
    </xf>
    <xf numFmtId="1" fontId="10" fillId="0" borderId="28" xfId="2" applyNumberFormat="1" applyFont="1" applyFill="1" applyBorder="1" applyAlignment="1" applyProtection="1">
      <alignment horizontal="center"/>
      <protection locked="0"/>
    </xf>
    <xf numFmtId="1" fontId="10" fillId="0" borderId="15" xfId="1" applyNumberFormat="1" applyFont="1" applyFill="1" applyBorder="1" applyAlignment="1" applyProtection="1">
      <alignment horizontal="center"/>
      <protection locked="0"/>
    </xf>
    <xf numFmtId="164" fontId="10" fillId="2" borderId="29" xfId="1" applyNumberFormat="1" applyFont="1" applyFill="1" applyBorder="1" applyAlignment="1" applyProtection="1">
      <alignment horizontal="center" wrapText="1"/>
      <protection locked="0"/>
    </xf>
    <xf numFmtId="165" fontId="10" fillId="2" borderId="28" xfId="1" applyNumberFormat="1" applyFont="1" applyFill="1" applyBorder="1" applyAlignment="1" applyProtection="1">
      <alignment horizontal="center"/>
      <protection locked="0"/>
    </xf>
    <xf numFmtId="0" fontId="10" fillId="0" borderId="19" xfId="2" applyFont="1" applyFill="1" applyBorder="1" applyAlignment="1" applyProtection="1">
      <alignment horizontal="center"/>
      <protection locked="0"/>
    </xf>
    <xf numFmtId="167" fontId="10" fillId="2" borderId="19" xfId="1" applyNumberFormat="1" applyFont="1" applyFill="1" applyBorder="1" applyAlignment="1" applyProtection="1">
      <alignment horizontal="center"/>
      <protection locked="0"/>
    </xf>
    <xf numFmtId="1" fontId="10" fillId="0" borderId="19" xfId="1" applyNumberFormat="1" applyFont="1" applyFill="1" applyBorder="1" applyAlignment="1" applyProtection="1">
      <alignment horizontal="center"/>
      <protection locked="0"/>
    </xf>
    <xf numFmtId="1" fontId="10" fillId="0" borderId="19" xfId="2" applyNumberFormat="1" applyFont="1" applyFill="1" applyBorder="1" applyAlignment="1" applyProtection="1">
      <alignment horizontal="center"/>
      <protection locked="0"/>
    </xf>
    <xf numFmtId="164" fontId="10" fillId="2" borderId="20" xfId="1" applyNumberFormat="1" applyFont="1" applyFill="1" applyBorder="1" applyAlignment="1" applyProtection="1">
      <alignment horizontal="center"/>
      <protection locked="0"/>
    </xf>
    <xf numFmtId="0" fontId="10" fillId="0" borderId="26" xfId="2" applyFont="1" applyFill="1" applyBorder="1" applyAlignment="1" applyProtection="1">
      <alignment horizontal="center"/>
      <protection locked="0"/>
    </xf>
    <xf numFmtId="0" fontId="10" fillId="0" borderId="26" xfId="2" applyFont="1" applyFill="1" applyBorder="1" applyAlignment="1" applyProtection="1">
      <alignment horizontal="left"/>
      <protection locked="0"/>
    </xf>
    <xf numFmtId="167" fontId="10" fillId="2" borderId="26" xfId="1" applyNumberFormat="1" applyFont="1" applyFill="1" applyBorder="1" applyAlignment="1" applyProtection="1">
      <alignment horizontal="center"/>
      <protection locked="0"/>
    </xf>
    <xf numFmtId="1" fontId="10" fillId="0" borderId="26" xfId="1" applyNumberFormat="1" applyFont="1" applyFill="1" applyBorder="1" applyAlignment="1" applyProtection="1">
      <alignment horizontal="center"/>
      <protection locked="0"/>
    </xf>
    <xf numFmtId="1" fontId="10" fillId="0" borderId="26" xfId="2" applyNumberFormat="1" applyFont="1" applyFill="1" applyBorder="1" applyAlignment="1" applyProtection="1">
      <alignment horizontal="center"/>
      <protection locked="0"/>
    </xf>
    <xf numFmtId="164" fontId="10" fillId="2" borderId="26" xfId="1" applyNumberFormat="1" applyFont="1" applyFill="1" applyBorder="1" applyAlignment="1" applyProtection="1">
      <alignment horizontal="center"/>
      <protection locked="0"/>
    </xf>
    <xf numFmtId="167" fontId="10" fillId="2" borderId="10" xfId="1" applyNumberFormat="1" applyFont="1" applyFill="1" applyBorder="1" applyAlignment="1" applyProtection="1">
      <alignment horizontal="center"/>
      <protection locked="0"/>
    </xf>
    <xf numFmtId="167" fontId="10" fillId="0" borderId="10" xfId="1" applyNumberFormat="1" applyFont="1" applyFill="1" applyBorder="1" applyAlignment="1" applyProtection="1">
      <alignment horizontal="center"/>
      <protection locked="0"/>
    </xf>
    <xf numFmtId="43" fontId="8" fillId="0" borderId="0" xfId="1" applyFont="1" applyFill="1" applyBorder="1" applyAlignment="1" applyProtection="1">
      <alignment horizontal="center"/>
      <protection locked="0"/>
    </xf>
    <xf numFmtId="0" fontId="8" fillId="0" borderId="14" xfId="2" applyFont="1" applyFill="1" applyBorder="1" applyAlignment="1" applyProtection="1">
      <alignment horizontal="center"/>
      <protection locked="0"/>
    </xf>
    <xf numFmtId="0" fontId="8" fillId="0" borderId="14" xfId="2" applyFont="1" applyFill="1" applyBorder="1" applyAlignment="1" applyProtection="1">
      <alignment horizontal="left"/>
      <protection locked="0"/>
    </xf>
    <xf numFmtId="0" fontId="8" fillId="0" borderId="17" xfId="2" applyFont="1" applyFill="1" applyBorder="1" applyAlignment="1" applyProtection="1">
      <alignment horizontal="center"/>
      <protection locked="0"/>
    </xf>
    <xf numFmtId="164" fontId="8" fillId="0" borderId="15" xfId="1" applyNumberFormat="1" applyFont="1" applyFill="1" applyBorder="1" applyAlignment="1" applyProtection="1">
      <alignment horizontal="center"/>
      <protection locked="0"/>
    </xf>
    <xf numFmtId="1" fontId="8" fillId="0" borderId="17" xfId="1" applyNumberFormat="1" applyFont="1" applyFill="1" applyBorder="1" applyAlignment="1" applyProtection="1">
      <alignment horizontal="center"/>
      <protection locked="0"/>
    </xf>
    <xf numFmtId="43" fontId="8" fillId="0" borderId="15" xfId="1" applyFont="1" applyFill="1" applyBorder="1" applyAlignment="1" applyProtection="1">
      <alignment horizontal="center"/>
      <protection locked="0"/>
    </xf>
    <xf numFmtId="0" fontId="8" fillId="0" borderId="15" xfId="2" applyFont="1" applyFill="1" applyBorder="1" applyAlignment="1" applyProtection="1">
      <alignment horizontal="center"/>
      <protection locked="0"/>
    </xf>
    <xf numFmtId="0" fontId="10" fillId="0" borderId="18" xfId="2" applyFont="1" applyFill="1" applyBorder="1" applyAlignment="1" applyProtection="1">
      <alignment horizontal="left"/>
      <protection locked="0"/>
    </xf>
    <xf numFmtId="164" fontId="10" fillId="0" borderId="21" xfId="1" applyNumberFormat="1" applyFont="1" applyFill="1" applyBorder="1" applyAlignment="1" applyProtection="1">
      <alignment horizontal="center"/>
      <protection locked="0"/>
    </xf>
    <xf numFmtId="1" fontId="10" fillId="0" borderId="21" xfId="1" applyNumberFormat="1" applyFont="1" applyFill="1" applyBorder="1" applyAlignment="1" applyProtection="1">
      <alignment horizontal="center"/>
      <protection locked="0"/>
    </xf>
    <xf numFmtId="0" fontId="10" fillId="0" borderId="25" xfId="2" applyFont="1" applyFill="1" applyBorder="1" applyAlignment="1" applyProtection="1">
      <alignment horizontal="center"/>
      <protection locked="0"/>
    </xf>
    <xf numFmtId="0" fontId="10" fillId="0" borderId="25" xfId="2" applyFont="1" applyFill="1" applyBorder="1" applyAlignment="1" applyProtection="1">
      <alignment horizontal="left"/>
      <protection locked="0"/>
    </xf>
    <xf numFmtId="164" fontId="10" fillId="0" borderId="27" xfId="1" applyNumberFormat="1" applyFont="1" applyFill="1" applyBorder="1" applyAlignment="1" applyProtection="1">
      <alignment horizontal="center"/>
      <protection locked="0"/>
    </xf>
    <xf numFmtId="1" fontId="10" fillId="0" borderId="27" xfId="1" applyNumberFormat="1" applyFont="1" applyFill="1" applyBorder="1" applyAlignment="1" applyProtection="1">
      <alignment horizontal="center"/>
      <protection locked="0"/>
    </xf>
    <xf numFmtId="0" fontId="10" fillId="0" borderId="1" xfId="2" applyFont="1" applyFill="1" applyBorder="1" applyAlignment="1" applyProtection="1">
      <alignment horizontal="center"/>
      <protection locked="0"/>
    </xf>
    <xf numFmtId="0" fontId="10" fillId="0" borderId="2" xfId="2" applyFont="1" applyFill="1" applyBorder="1" applyAlignment="1" applyProtection="1">
      <alignment horizontal="left"/>
      <protection locked="0"/>
    </xf>
    <xf numFmtId="164" fontId="10" fillId="0" borderId="13" xfId="1" applyNumberFormat="1" applyFont="1" applyFill="1" applyBorder="1" applyAlignment="1" applyProtection="1">
      <alignment horizontal="center"/>
      <protection locked="0"/>
    </xf>
    <xf numFmtId="1" fontId="10" fillId="0" borderId="9" xfId="1" applyNumberFormat="1" applyFont="1" applyFill="1" applyBorder="1" applyAlignment="1" applyProtection="1">
      <alignment horizontal="center"/>
      <protection locked="0"/>
    </xf>
    <xf numFmtId="164" fontId="10" fillId="2" borderId="14" xfId="1" applyNumberFormat="1" applyFont="1" applyFill="1" applyBorder="1" applyAlignment="1" applyProtection="1">
      <alignment horizontal="center"/>
      <protection locked="0"/>
    </xf>
    <xf numFmtId="1" fontId="8" fillId="0" borderId="15" xfId="1" applyNumberFormat="1" applyFont="1" applyFill="1" applyBorder="1" applyAlignment="1" applyProtection="1">
      <alignment horizontal="center"/>
      <protection locked="0"/>
    </xf>
    <xf numFmtId="1" fontId="8" fillId="0" borderId="15" xfId="2" applyNumberFormat="1" applyFont="1" applyFill="1" applyBorder="1" applyAlignment="1" applyProtection="1">
      <alignment horizontal="center"/>
      <protection locked="0"/>
    </xf>
    <xf numFmtId="1" fontId="10" fillId="0" borderId="15" xfId="2" applyNumberFormat="1" applyFont="1" applyFill="1" applyBorder="1" applyAlignment="1" applyProtection="1">
      <alignment horizontal="center"/>
      <protection locked="0"/>
    </xf>
    <xf numFmtId="164" fontId="10" fillId="2" borderId="18" xfId="1" applyNumberFormat="1" applyFont="1" applyFill="1" applyBorder="1" applyAlignment="1" applyProtection="1">
      <alignment horizontal="center"/>
      <protection locked="0"/>
    </xf>
    <xf numFmtId="166" fontId="10" fillId="0" borderId="19" xfId="2" applyNumberFormat="1" applyFont="1" applyFill="1" applyBorder="1" applyAlignment="1" applyProtection="1">
      <alignment horizontal="center"/>
      <protection locked="0"/>
    </xf>
    <xf numFmtId="164" fontId="10" fillId="2" borderId="18" xfId="1" applyNumberFormat="1" applyFont="1" applyFill="1" applyBorder="1" applyAlignment="1" applyProtection="1">
      <protection locked="0"/>
    </xf>
    <xf numFmtId="49" fontId="10" fillId="2" borderId="18" xfId="1" applyNumberFormat="1" applyFont="1" applyFill="1" applyBorder="1" applyAlignment="1" applyProtection="1">
      <alignment horizontal="center"/>
      <protection locked="0"/>
    </xf>
    <xf numFmtId="49" fontId="10" fillId="2" borderId="19" xfId="1" applyNumberFormat="1" applyFont="1" applyFill="1" applyBorder="1" applyAlignment="1" applyProtection="1">
      <alignment horizontal="center"/>
      <protection locked="0"/>
    </xf>
    <xf numFmtId="164" fontId="10" fillId="2" borderId="25" xfId="1" applyNumberFormat="1" applyFont="1" applyFill="1" applyBorder="1" applyAlignment="1" applyProtection="1">
      <protection locked="0"/>
    </xf>
    <xf numFmtId="49" fontId="10" fillId="2" borderId="25" xfId="1" applyNumberFormat="1" applyFont="1" applyFill="1" applyBorder="1" applyAlignment="1" applyProtection="1">
      <alignment horizontal="center"/>
      <protection locked="0"/>
    </xf>
    <xf numFmtId="166" fontId="10" fillId="0" borderId="26" xfId="2" applyNumberFormat="1" applyFont="1" applyFill="1" applyBorder="1" applyAlignment="1" applyProtection="1">
      <alignment horizontal="center"/>
      <protection locked="0"/>
    </xf>
    <xf numFmtId="49" fontId="10" fillId="2" borderId="26" xfId="1" applyNumberFormat="1" applyFont="1" applyFill="1" applyBorder="1" applyAlignment="1" applyProtection="1">
      <alignment horizontal="center"/>
      <protection locked="0"/>
    </xf>
    <xf numFmtId="0" fontId="10" fillId="0" borderId="2" xfId="2" applyFont="1" applyFill="1" applyBorder="1" applyAlignment="1" applyProtection="1">
      <alignment horizontal="center"/>
      <protection locked="0"/>
    </xf>
    <xf numFmtId="164" fontId="10" fillId="2" borderId="10" xfId="1" applyNumberFormat="1" applyFont="1" applyFill="1" applyBorder="1" applyAlignment="1" applyProtection="1">
      <protection locked="0"/>
    </xf>
    <xf numFmtId="164" fontId="10" fillId="0" borderId="3" xfId="1" applyNumberFormat="1" applyFont="1" applyFill="1" applyBorder="1" applyAlignment="1" applyProtection="1">
      <alignment horizontal="center"/>
      <protection locked="0"/>
    </xf>
    <xf numFmtId="0" fontId="10" fillId="0" borderId="0" xfId="2" applyFont="1" applyFill="1" applyBorder="1" applyAlignment="1" applyProtection="1">
      <alignment horizontal="left"/>
      <protection locked="0"/>
    </xf>
    <xf numFmtId="164" fontId="10" fillId="0" borderId="0" xfId="1" applyNumberFormat="1" applyFont="1" applyFill="1" applyBorder="1" applyAlignment="1" applyProtection="1">
      <protection locked="0"/>
    </xf>
    <xf numFmtId="164" fontId="10" fillId="0" borderId="0" xfId="1" applyNumberFormat="1" applyFont="1" applyFill="1" applyBorder="1" applyAlignment="1" applyProtection="1">
      <alignment horizontal="center"/>
      <protection locked="0"/>
    </xf>
    <xf numFmtId="1" fontId="10" fillId="0" borderId="0" xfId="1" applyNumberFormat="1" applyFont="1" applyFill="1" applyBorder="1" applyAlignment="1" applyProtection="1">
      <alignment horizontal="center"/>
      <protection locked="0"/>
    </xf>
    <xf numFmtId="43" fontId="10" fillId="0" borderId="0" xfId="1" applyFont="1" applyFill="1" applyBorder="1" applyAlignment="1" applyProtection="1">
      <alignment horizontal="center"/>
      <protection locked="0"/>
    </xf>
    <xf numFmtId="164" fontId="10" fillId="2" borderId="5" xfId="1" applyNumberFormat="1" applyFont="1" applyFill="1" applyBorder="1" applyAlignment="1" applyProtection="1">
      <alignment horizontal="center"/>
      <protection locked="0"/>
    </xf>
    <xf numFmtId="164" fontId="10" fillId="2" borderId="17" xfId="1" applyNumberFormat="1" applyFont="1" applyFill="1" applyBorder="1" applyAlignment="1" applyProtection="1">
      <alignment horizontal="center"/>
      <protection locked="0"/>
    </xf>
    <xf numFmtId="164" fontId="10" fillId="2" borderId="21" xfId="1" applyNumberFormat="1" applyFont="1" applyFill="1" applyBorder="1" applyAlignment="1" applyProtection="1">
      <alignment horizontal="center"/>
      <protection locked="0"/>
    </xf>
    <xf numFmtId="164" fontId="10" fillId="2" borderId="27" xfId="1" applyNumberFormat="1" applyFont="1" applyFill="1" applyBorder="1" applyAlignment="1" applyProtection="1">
      <alignment horizontal="center"/>
      <protection locked="0"/>
    </xf>
    <xf numFmtId="49" fontId="10" fillId="2" borderId="8" xfId="1" applyNumberFormat="1" applyFont="1" applyFill="1" applyBorder="1" applyAlignment="1" applyProtection="1">
      <alignment horizontal="center" wrapText="1"/>
      <protection locked="0"/>
    </xf>
    <xf numFmtId="49" fontId="10" fillId="2" borderId="9" xfId="1" applyNumberFormat="1" applyFont="1" applyFill="1" applyBorder="1" applyAlignment="1" applyProtection="1">
      <alignment horizontal="center"/>
      <protection locked="0"/>
    </xf>
    <xf numFmtId="49" fontId="13" fillId="2" borderId="1" xfId="1" applyNumberFormat="1" applyFont="1" applyFill="1" applyBorder="1" applyAlignment="1" applyProtection="1">
      <alignment horizontal="center" wrapText="1"/>
      <protection locked="0"/>
    </xf>
    <xf numFmtId="49" fontId="13" fillId="2" borderId="10" xfId="1" applyNumberFormat="1" applyFont="1" applyFill="1" applyBorder="1" applyAlignment="1" applyProtection="1">
      <alignment horizontal="center" wrapText="1"/>
      <protection locked="0"/>
    </xf>
    <xf numFmtId="164" fontId="8" fillId="3" borderId="1" xfId="1" applyNumberFormat="1" applyFont="1" applyFill="1" applyBorder="1" applyAlignment="1" applyProtection="1">
      <protection locked="0"/>
    </xf>
    <xf numFmtId="164" fontId="8" fillId="3" borderId="2" xfId="1" applyNumberFormat="1" applyFont="1" applyFill="1" applyBorder="1" applyAlignment="1" applyProtection="1">
      <protection locked="0"/>
    </xf>
    <xf numFmtId="164" fontId="10" fillId="3" borderId="5" xfId="1" applyNumberFormat="1" applyFont="1" applyFill="1" applyBorder="1" applyAlignment="1" applyProtection="1">
      <alignment wrapText="1"/>
      <protection locked="0"/>
    </xf>
    <xf numFmtId="164" fontId="10" fillId="3" borderId="4" xfId="1" applyNumberFormat="1" applyFont="1" applyFill="1" applyBorder="1" applyAlignment="1" applyProtection="1">
      <alignment wrapText="1"/>
      <protection locked="0"/>
    </xf>
    <xf numFmtId="164" fontId="10" fillId="3" borderId="8" xfId="1" applyNumberFormat="1" applyFont="1" applyFill="1" applyBorder="1" applyAlignment="1" applyProtection="1">
      <alignment horizontal="center" wrapText="1"/>
      <protection locked="0"/>
    </xf>
    <xf numFmtId="165" fontId="10" fillId="3" borderId="9" xfId="1" applyNumberFormat="1" applyFont="1" applyFill="1" applyBorder="1" applyAlignment="1" applyProtection="1">
      <alignment horizontal="center"/>
      <protection locked="0"/>
    </xf>
    <xf numFmtId="164" fontId="10" fillId="3" borderId="16" xfId="1" applyNumberFormat="1" applyFont="1" applyFill="1" applyBorder="1" applyAlignment="1" applyProtection="1">
      <alignment horizontal="center"/>
      <protection locked="0"/>
    </xf>
    <xf numFmtId="164" fontId="10" fillId="3" borderId="20" xfId="1" applyNumberFormat="1" applyFont="1" applyFill="1" applyBorder="1" applyAlignment="1" applyProtection="1">
      <alignment horizontal="center"/>
      <protection locked="0"/>
    </xf>
    <xf numFmtId="164" fontId="10" fillId="3" borderId="24" xfId="1" applyNumberFormat="1" applyFont="1" applyFill="1" applyBorder="1" applyAlignment="1" applyProtection="1">
      <alignment horizontal="center"/>
      <protection locked="0"/>
    </xf>
    <xf numFmtId="164" fontId="10" fillId="2" borderId="6" xfId="1" applyNumberFormat="1" applyFont="1" applyFill="1" applyBorder="1" applyAlignment="1" applyProtection="1">
      <alignment horizontal="center"/>
      <protection locked="0"/>
    </xf>
    <xf numFmtId="164" fontId="10" fillId="3" borderId="30" xfId="1" applyNumberFormat="1" applyFont="1" applyFill="1" applyBorder="1" applyAlignment="1" applyProtection="1">
      <alignment horizontal="center"/>
      <protection locked="0"/>
    </xf>
    <xf numFmtId="165" fontId="10" fillId="0" borderId="30" xfId="1" applyNumberFormat="1" applyFont="1" applyFill="1" applyBorder="1" applyAlignment="1" applyProtection="1">
      <alignment horizontal="center"/>
      <protection locked="0"/>
    </xf>
    <xf numFmtId="165" fontId="10" fillId="0" borderId="7" xfId="2" applyNumberFormat="1" applyFont="1" applyFill="1" applyBorder="1" applyAlignment="1" applyProtection="1">
      <alignment horizontal="center"/>
      <protection locked="0"/>
    </xf>
    <xf numFmtId="165" fontId="10" fillId="0" borderId="6" xfId="2" applyNumberFormat="1" applyFont="1" applyFill="1" applyBorder="1" applyAlignment="1" applyProtection="1">
      <alignment horizontal="center"/>
      <protection locked="0"/>
    </xf>
    <xf numFmtId="165" fontId="10" fillId="0" borderId="7" xfId="1" applyNumberFormat="1" applyFont="1" applyFill="1" applyBorder="1" applyAlignment="1" applyProtection="1">
      <alignment horizontal="center"/>
      <protection locked="0"/>
    </xf>
    <xf numFmtId="165" fontId="10" fillId="0" borderId="6" xfId="1" applyNumberFormat="1" applyFont="1" applyFill="1" applyBorder="1" applyAlignment="1" applyProtection="1">
      <alignment horizontal="center"/>
      <protection locked="0"/>
    </xf>
    <xf numFmtId="0" fontId="10" fillId="4" borderId="6" xfId="2" applyFont="1" applyFill="1" applyBorder="1" applyAlignment="1" applyProtection="1">
      <alignment horizontal="left"/>
      <protection locked="0"/>
    </xf>
    <xf numFmtId="164" fontId="8" fillId="2" borderId="5" xfId="1" applyNumberFormat="1" applyFont="1" applyFill="1" applyBorder="1" applyAlignment="1" applyProtection="1">
      <protection locked="0"/>
    </xf>
    <xf numFmtId="164" fontId="10" fillId="3" borderId="10" xfId="1" applyNumberFormat="1" applyFont="1" applyFill="1" applyBorder="1" applyAlignment="1" applyProtection="1">
      <alignment horizontal="center" wrapText="1"/>
      <protection locked="0"/>
    </xf>
    <xf numFmtId="165" fontId="10" fillId="3" borderId="10" xfId="1" applyNumberFormat="1" applyFont="1" applyFill="1" applyBorder="1" applyAlignment="1" applyProtection="1">
      <alignment horizontal="center"/>
      <protection locked="0"/>
    </xf>
    <xf numFmtId="0" fontId="14" fillId="0" borderId="0" xfId="2" applyFont="1" applyFill="1" applyBorder="1" applyAlignment="1" applyProtection="1">
      <alignment horizontal="center"/>
      <protection locked="0"/>
    </xf>
    <xf numFmtId="164" fontId="10" fillId="5" borderId="0" xfId="1" applyNumberFormat="1" applyFont="1" applyFill="1" applyBorder="1" applyAlignment="1" applyProtection="1">
      <alignment horizontal="center"/>
      <protection locked="0"/>
    </xf>
    <xf numFmtId="1" fontId="10" fillId="5" borderId="0" xfId="1" applyNumberFormat="1" applyFont="1" applyFill="1" applyBorder="1" applyAlignment="1" applyProtection="1">
      <alignment horizontal="center"/>
      <protection locked="0"/>
    </xf>
    <xf numFmtId="164" fontId="12" fillId="2" borderId="10" xfId="1" applyNumberFormat="1" applyFont="1" applyFill="1" applyBorder="1" applyAlignment="1" applyProtection="1">
      <alignment horizontal="center"/>
      <protection locked="0"/>
    </xf>
    <xf numFmtId="43" fontId="12" fillId="3" borderId="10" xfId="1" applyNumberFormat="1" applyFont="1" applyFill="1" applyBorder="1" applyAlignment="1" applyProtection="1">
      <alignment horizontal="center"/>
      <protection locked="0"/>
    </xf>
    <xf numFmtId="164" fontId="12" fillId="2" borderId="19" xfId="1" applyNumberFormat="1" applyFont="1" applyFill="1" applyBorder="1" applyAlignment="1" applyProtection="1">
      <alignment horizontal="center"/>
      <protection locked="0"/>
    </xf>
    <xf numFmtId="164" fontId="12" fillId="2" borderId="15" xfId="1" applyNumberFormat="1" applyFont="1" applyFill="1" applyBorder="1" applyAlignment="1" applyProtection="1">
      <alignment horizontal="center"/>
      <protection locked="0"/>
    </xf>
    <xf numFmtId="164" fontId="12" fillId="3" borderId="20" xfId="1" applyNumberFormat="1" applyFont="1" applyFill="1" applyBorder="1" applyAlignment="1" applyProtection="1">
      <alignment horizontal="center"/>
      <protection locked="0"/>
    </xf>
    <xf numFmtId="164" fontId="12" fillId="5" borderId="0" xfId="1" applyNumberFormat="1" applyFont="1" applyFill="1" applyBorder="1" applyAlignment="1" applyProtection="1">
      <alignment horizontal="center"/>
      <protection locked="0"/>
    </xf>
    <xf numFmtId="43" fontId="10" fillId="2" borderId="19" xfId="1" applyNumberFormat="1" applyFont="1" applyFill="1" applyBorder="1" applyAlignment="1" applyProtection="1">
      <alignment horizontal="center"/>
      <protection locked="0"/>
    </xf>
    <xf numFmtId="43" fontId="10" fillId="2" borderId="10" xfId="1" applyNumberFormat="1" applyFont="1" applyFill="1" applyBorder="1" applyAlignment="1" applyProtection="1">
      <alignment horizontal="center"/>
      <protection locked="0"/>
    </xf>
    <xf numFmtId="164" fontId="8" fillId="6" borderId="1" xfId="1" applyNumberFormat="1" applyFont="1" applyFill="1" applyBorder="1" applyAlignment="1" applyProtection="1">
      <protection locked="0"/>
    </xf>
    <xf numFmtId="164" fontId="8" fillId="6" borderId="2" xfId="1" applyNumberFormat="1" applyFont="1" applyFill="1" applyBorder="1" applyAlignment="1" applyProtection="1">
      <protection locked="0"/>
    </xf>
    <xf numFmtId="164" fontId="10" fillId="6" borderId="5" xfId="1" applyNumberFormat="1" applyFont="1" applyFill="1" applyBorder="1" applyAlignment="1" applyProtection="1">
      <alignment wrapText="1"/>
      <protection locked="0"/>
    </xf>
    <xf numFmtId="164" fontId="10" fillId="6" borderId="4" xfId="1" applyNumberFormat="1" applyFont="1" applyFill="1" applyBorder="1" applyAlignment="1" applyProtection="1">
      <alignment wrapText="1"/>
      <protection locked="0"/>
    </xf>
    <xf numFmtId="164" fontId="10" fillId="6" borderId="8" xfId="1" applyNumberFormat="1" applyFont="1" applyFill="1" applyBorder="1" applyAlignment="1" applyProtection="1">
      <alignment horizontal="center" wrapText="1"/>
      <protection locked="0"/>
    </xf>
    <xf numFmtId="165" fontId="10" fillId="6" borderId="9" xfId="1" applyNumberFormat="1" applyFont="1" applyFill="1" applyBorder="1" applyAlignment="1" applyProtection="1">
      <alignment horizontal="center"/>
      <protection locked="0"/>
    </xf>
    <xf numFmtId="164" fontId="15" fillId="0" borderId="0" xfId="1" applyNumberFormat="1" applyFont="1" applyFill="1" applyBorder="1" applyAlignment="1" applyProtection="1">
      <alignment horizontal="left"/>
      <protection locked="0"/>
    </xf>
    <xf numFmtId="165" fontId="10" fillId="6" borderId="15" xfId="1" applyNumberFormat="1" applyFont="1" applyFill="1" applyBorder="1" applyAlignment="1" applyProtection="1">
      <alignment horizontal="center"/>
      <protection locked="0"/>
    </xf>
    <xf numFmtId="165" fontId="10" fillId="6" borderId="19" xfId="1" applyNumberFormat="1" applyFont="1" applyFill="1" applyBorder="1" applyAlignment="1" applyProtection="1">
      <alignment horizontal="center"/>
      <protection locked="0"/>
    </xf>
    <xf numFmtId="165" fontId="10" fillId="6" borderId="6" xfId="1" applyNumberFormat="1" applyFont="1" applyFill="1" applyBorder="1" applyAlignment="1" applyProtection="1">
      <alignment horizontal="center"/>
      <protection locked="0"/>
    </xf>
    <xf numFmtId="165" fontId="10" fillId="6" borderId="23" xfId="1" applyNumberFormat="1" applyFont="1" applyFill="1" applyBorder="1" applyAlignment="1" applyProtection="1">
      <alignment horizontal="center"/>
      <protection locked="0"/>
    </xf>
    <xf numFmtId="165" fontId="12" fillId="6" borderId="10" xfId="1" applyNumberFormat="1" applyFont="1" applyFill="1" applyBorder="1" applyAlignment="1" applyProtection="1">
      <alignment horizontal="center"/>
      <protection locked="0"/>
    </xf>
    <xf numFmtId="165" fontId="16" fillId="6" borderId="19" xfId="1" applyNumberFormat="1" applyFont="1" applyFill="1" applyBorder="1" applyAlignment="1" applyProtection="1">
      <alignment horizontal="center"/>
      <protection locked="0"/>
    </xf>
    <xf numFmtId="164" fontId="16" fillId="3" borderId="20" xfId="1" applyNumberFormat="1" applyFont="1" applyFill="1" applyBorder="1" applyAlignment="1" applyProtection="1">
      <alignment horizontal="center"/>
      <protection locked="0"/>
    </xf>
    <xf numFmtId="165" fontId="10" fillId="2" borderId="15" xfId="1" applyNumberFormat="1" applyFont="1" applyFill="1" applyBorder="1" applyAlignment="1" applyProtection="1">
      <alignment horizontal="center"/>
      <protection locked="0"/>
    </xf>
    <xf numFmtId="165" fontId="16" fillId="2" borderId="15" xfId="1" applyNumberFormat="1" applyFont="1" applyFill="1" applyBorder="1" applyAlignment="1" applyProtection="1">
      <alignment horizontal="center"/>
      <protection locked="0"/>
    </xf>
    <xf numFmtId="0" fontId="17" fillId="0" borderId="0" xfId="2" applyFont="1" applyFill="1" applyBorder="1" applyAlignment="1" applyProtection="1">
      <protection locked="0"/>
    </xf>
    <xf numFmtId="0" fontId="15" fillId="0" borderId="0" xfId="2" applyFont="1" applyFill="1" applyBorder="1" applyAlignment="1" applyProtection="1">
      <alignment horizontal="left"/>
      <protection locked="0"/>
    </xf>
    <xf numFmtId="0" fontId="15" fillId="0" borderId="0" xfId="2" applyFont="1" applyFill="1" applyBorder="1" applyAlignment="1" applyProtection="1">
      <alignment horizontal="center"/>
      <protection locked="0"/>
    </xf>
    <xf numFmtId="164" fontId="15" fillId="0" borderId="0" xfId="1" applyNumberFormat="1" applyFont="1" applyFill="1" applyBorder="1" applyAlignment="1" applyProtection="1">
      <protection locked="0"/>
    </xf>
    <xf numFmtId="165" fontId="15" fillId="0" borderId="0" xfId="1" applyNumberFormat="1" applyFont="1" applyFill="1" applyBorder="1" applyAlignment="1" applyProtection="1">
      <alignment horizontal="center"/>
      <protection locked="0"/>
    </xf>
    <xf numFmtId="165" fontId="15" fillId="0" borderId="0" xfId="2" applyNumberFormat="1" applyFont="1" applyFill="1" applyBorder="1" applyAlignment="1" applyProtection="1">
      <protection locked="0"/>
    </xf>
    <xf numFmtId="164" fontId="15" fillId="0" borderId="0" xfId="1" applyNumberFormat="1" applyFont="1" applyFill="1" applyBorder="1" applyAlignment="1" applyProtection="1">
      <alignment horizontal="center"/>
      <protection locked="0"/>
    </xf>
    <xf numFmtId="1" fontId="15" fillId="0" borderId="0" xfId="1" applyNumberFormat="1" applyFont="1" applyFill="1" applyBorder="1" applyAlignment="1" applyProtection="1">
      <alignment horizontal="center"/>
      <protection locked="0"/>
    </xf>
    <xf numFmtId="0" fontId="15" fillId="0" borderId="0" xfId="2" applyFont="1" applyFill="1" applyBorder="1" applyAlignment="1" applyProtection="1">
      <protection locked="0"/>
    </xf>
    <xf numFmtId="168" fontId="15" fillId="0" borderId="0" xfId="1" applyNumberFormat="1" applyFont="1" applyFill="1" applyBorder="1" applyAlignment="1" applyProtection="1">
      <alignment horizontal="center"/>
      <protection locked="0"/>
    </xf>
    <xf numFmtId="0" fontId="18" fillId="0" borderId="0" xfId="2" applyFont="1" applyFill="1" applyBorder="1" applyAlignment="1" applyProtection="1">
      <alignment horizontal="left"/>
      <protection locked="0"/>
    </xf>
    <xf numFmtId="0" fontId="18" fillId="0" borderId="0" xfId="2" applyFont="1" applyFill="1" applyBorder="1" applyAlignment="1" applyProtection="1">
      <alignment horizontal="center"/>
      <protection locked="0"/>
    </xf>
    <xf numFmtId="164" fontId="18" fillId="0" borderId="0" xfId="1" applyNumberFormat="1" applyFont="1" applyFill="1" applyBorder="1" applyAlignment="1" applyProtection="1">
      <protection locked="0"/>
    </xf>
    <xf numFmtId="165" fontId="18" fillId="0" borderId="0" xfId="1" applyNumberFormat="1" applyFont="1" applyFill="1" applyBorder="1" applyAlignment="1" applyProtection="1">
      <alignment horizontal="center"/>
      <protection locked="0"/>
    </xf>
    <xf numFmtId="165" fontId="19" fillId="0" borderId="0" xfId="2" applyNumberFormat="1" applyFont="1" applyFill="1" applyBorder="1" applyAlignment="1" applyProtection="1">
      <protection locked="0"/>
    </xf>
    <xf numFmtId="164" fontId="18" fillId="0" borderId="0" xfId="1" applyNumberFormat="1" applyFont="1" applyFill="1" applyBorder="1" applyAlignment="1" applyProtection="1">
      <alignment horizontal="center"/>
      <protection locked="0"/>
    </xf>
    <xf numFmtId="1" fontId="18" fillId="0" borderId="0" xfId="1" applyNumberFormat="1" applyFont="1" applyFill="1" applyBorder="1" applyAlignment="1" applyProtection="1">
      <alignment horizontal="center"/>
      <protection locked="0"/>
    </xf>
    <xf numFmtId="0" fontId="19" fillId="0" borderId="0" xfId="2" applyFont="1" applyFill="1" applyBorder="1" applyAlignment="1" applyProtection="1">
      <protection locked="0"/>
    </xf>
    <xf numFmtId="0" fontId="18" fillId="0" borderId="0" xfId="2" applyFont="1" applyFill="1" applyBorder="1" applyAlignment="1" applyProtection="1">
      <protection locked="0"/>
    </xf>
    <xf numFmtId="164" fontId="13" fillId="2" borderId="1" xfId="1" applyNumberFormat="1" applyFont="1" applyFill="1" applyBorder="1" applyAlignment="1" applyProtection="1">
      <protection locked="0"/>
    </xf>
    <xf numFmtId="164" fontId="13" fillId="2" borderId="2" xfId="1" applyNumberFormat="1" applyFont="1" applyFill="1" applyBorder="1" applyAlignment="1" applyProtection="1">
      <protection locked="0"/>
    </xf>
    <xf numFmtId="164" fontId="13" fillId="7" borderId="1" xfId="1" applyNumberFormat="1" applyFont="1" applyFill="1" applyBorder="1" applyAlignment="1" applyProtection="1">
      <protection locked="0"/>
    </xf>
    <xf numFmtId="164" fontId="13" fillId="7" borderId="2" xfId="1" applyNumberFormat="1" applyFont="1" applyFill="1" applyBorder="1" applyAlignment="1" applyProtection="1">
      <protection locked="0"/>
    </xf>
    <xf numFmtId="165" fontId="13" fillId="8" borderId="1" xfId="1" applyNumberFormat="1" applyFont="1" applyFill="1" applyBorder="1" applyAlignment="1" applyProtection="1">
      <protection locked="0"/>
    </xf>
    <xf numFmtId="165" fontId="13" fillId="8" borderId="3" xfId="1" applyNumberFormat="1" applyFont="1" applyFill="1" applyBorder="1" applyAlignment="1" applyProtection="1">
      <protection locked="0"/>
    </xf>
    <xf numFmtId="164" fontId="13" fillId="2" borderId="3" xfId="1" applyNumberFormat="1" applyFont="1" applyFill="1" applyBorder="1" applyAlignment="1" applyProtection="1">
      <protection locked="0"/>
    </xf>
    <xf numFmtId="164" fontId="13" fillId="2" borderId="5" xfId="1" applyNumberFormat="1" applyFont="1" applyFill="1" applyBorder="1" applyAlignment="1" applyProtection="1">
      <alignment wrapText="1"/>
      <protection locked="0"/>
    </xf>
    <xf numFmtId="164" fontId="13" fillId="2" borderId="4" xfId="1" applyNumberFormat="1" applyFont="1" applyFill="1" applyBorder="1" applyAlignment="1" applyProtection="1">
      <alignment wrapText="1"/>
      <protection locked="0"/>
    </xf>
    <xf numFmtId="164" fontId="13" fillId="7" borderId="5" xfId="1" applyNumberFormat="1" applyFont="1" applyFill="1" applyBorder="1" applyAlignment="1" applyProtection="1">
      <alignment wrapText="1"/>
      <protection locked="0"/>
    </xf>
    <xf numFmtId="164" fontId="13" fillId="7" borderId="4" xfId="1" applyNumberFormat="1" applyFont="1" applyFill="1" applyBorder="1" applyAlignment="1" applyProtection="1">
      <alignment wrapText="1"/>
      <protection locked="0"/>
    </xf>
    <xf numFmtId="165" fontId="21" fillId="8" borderId="5" xfId="1" applyNumberFormat="1" applyFont="1" applyFill="1" applyBorder="1" applyAlignment="1" applyProtection="1">
      <alignment wrapText="1"/>
      <protection locked="0"/>
    </xf>
    <xf numFmtId="165" fontId="21" fillId="8" borderId="4" xfId="1" applyNumberFormat="1" applyFont="1" applyFill="1" applyBorder="1" applyAlignment="1" applyProtection="1">
      <alignment wrapText="1"/>
      <protection locked="0"/>
    </xf>
    <xf numFmtId="164" fontId="21" fillId="2" borderId="5" xfId="1" applyNumberFormat="1" applyFont="1" applyFill="1" applyBorder="1" applyAlignment="1" applyProtection="1">
      <alignment wrapText="1"/>
      <protection locked="0"/>
    </xf>
    <xf numFmtId="164" fontId="21" fillId="2" borderId="4" xfId="1" applyNumberFormat="1" applyFont="1" applyFill="1" applyBorder="1" applyAlignment="1" applyProtection="1">
      <alignment wrapText="1"/>
      <protection locked="0"/>
    </xf>
    <xf numFmtId="0" fontId="14" fillId="0" borderId="0" xfId="2" applyFont="1" applyFill="1" applyBorder="1" applyAlignment="1" applyProtection="1">
      <protection locked="0"/>
    </xf>
    <xf numFmtId="49" fontId="13" fillId="2" borderId="8" xfId="1" applyNumberFormat="1" applyFont="1" applyFill="1" applyBorder="1" applyAlignment="1" applyProtection="1">
      <alignment horizontal="center" wrapText="1"/>
      <protection locked="0"/>
    </xf>
    <xf numFmtId="49" fontId="13" fillId="2" borderId="9" xfId="1" applyNumberFormat="1" applyFont="1" applyFill="1" applyBorder="1" applyAlignment="1" applyProtection="1">
      <alignment horizontal="center"/>
      <protection locked="0"/>
    </xf>
    <xf numFmtId="164" fontId="13" fillId="7" borderId="8" xfId="1" applyNumberFormat="1" applyFont="1" applyFill="1" applyBorder="1" applyAlignment="1" applyProtection="1">
      <alignment horizontal="center" wrapText="1"/>
      <protection locked="0"/>
    </xf>
    <xf numFmtId="165" fontId="13" fillId="7" borderId="9" xfId="1" applyNumberFormat="1" applyFont="1" applyFill="1" applyBorder="1" applyAlignment="1" applyProtection="1">
      <alignment horizontal="center"/>
      <protection locked="0"/>
    </xf>
    <xf numFmtId="165" fontId="13" fillId="8" borderId="8" xfId="1" applyNumberFormat="1" applyFont="1" applyFill="1" applyBorder="1" applyAlignment="1" applyProtection="1">
      <alignment horizontal="center" wrapText="1"/>
      <protection locked="0"/>
    </xf>
    <xf numFmtId="165" fontId="13" fillId="8" borderId="9" xfId="1" applyNumberFormat="1" applyFont="1" applyFill="1" applyBorder="1" applyAlignment="1" applyProtection="1">
      <alignment horizontal="center"/>
      <protection locked="0"/>
    </xf>
    <xf numFmtId="164" fontId="22" fillId="0" borderId="10" xfId="1" applyNumberFormat="1" applyFont="1" applyFill="1" applyBorder="1" applyAlignment="1" applyProtection="1">
      <alignment horizontal="center" wrapText="1"/>
      <protection locked="0"/>
    </xf>
    <xf numFmtId="0" fontId="22" fillId="0" borderId="10" xfId="2" applyFont="1" applyFill="1" applyBorder="1" applyAlignment="1" applyProtection="1">
      <alignment horizontal="center" wrapText="1"/>
      <protection locked="0"/>
    </xf>
    <xf numFmtId="1" fontId="22" fillId="0" borderId="10" xfId="1" applyNumberFormat="1" applyFont="1" applyFill="1" applyBorder="1" applyAlignment="1" applyProtection="1">
      <alignment horizontal="center" wrapText="1"/>
      <protection locked="0"/>
    </xf>
    <xf numFmtId="164" fontId="13" fillId="2" borderId="8" xfId="1" applyNumberFormat="1" applyFont="1" applyFill="1" applyBorder="1" applyAlignment="1" applyProtection="1">
      <alignment horizontal="center" wrapText="1"/>
      <protection locked="0"/>
    </xf>
    <xf numFmtId="165" fontId="13" fillId="2" borderId="9" xfId="1" applyNumberFormat="1" applyFont="1" applyFill="1" applyBorder="1" applyAlignment="1" applyProtection="1">
      <alignment horizontal="center"/>
      <protection locked="0"/>
    </xf>
    <xf numFmtId="0" fontId="14" fillId="0" borderId="31" xfId="2" applyFont="1" applyFill="1" applyBorder="1" applyAlignment="1" applyProtection="1">
      <alignment horizontal="center"/>
      <protection locked="0"/>
    </xf>
    <xf numFmtId="0" fontId="14" fillId="0" borderId="32" xfId="2" applyFont="1" applyFill="1" applyBorder="1" applyAlignment="1" applyProtection="1">
      <alignment horizontal="left"/>
      <protection locked="0"/>
    </xf>
    <xf numFmtId="164" fontId="14" fillId="2" borderId="32" xfId="1" applyNumberFormat="1" applyFont="1" applyFill="1" applyBorder="1" applyAlignment="1" applyProtection="1">
      <alignment horizontal="center"/>
      <protection locked="0"/>
    </xf>
    <xf numFmtId="43" fontId="14" fillId="7" borderId="32" xfId="1" applyNumberFormat="1" applyFont="1" applyFill="1" applyBorder="1" applyAlignment="1" applyProtection="1">
      <alignment horizontal="center"/>
      <protection locked="0"/>
    </xf>
    <xf numFmtId="165" fontId="14" fillId="8" borderId="32" xfId="1" applyNumberFormat="1" applyFont="1" applyFill="1" applyBorder="1" applyAlignment="1" applyProtection="1">
      <alignment horizontal="center"/>
      <protection locked="0"/>
    </xf>
    <xf numFmtId="165" fontId="14" fillId="0" borderId="33" xfId="1" applyNumberFormat="1" applyFont="1" applyFill="1" applyBorder="1" applyAlignment="1" applyProtection="1">
      <alignment horizontal="center"/>
      <protection locked="0"/>
    </xf>
    <xf numFmtId="165" fontId="14" fillId="0" borderId="31" xfId="2" applyNumberFormat="1" applyFont="1" applyFill="1" applyBorder="1" applyAlignment="1" applyProtection="1">
      <alignment horizontal="center"/>
      <protection locked="0"/>
    </xf>
    <xf numFmtId="165" fontId="14" fillId="0" borderId="32" xfId="2" applyNumberFormat="1" applyFont="1" applyFill="1" applyBorder="1" applyAlignment="1" applyProtection="1">
      <alignment horizontal="center"/>
      <protection locked="0"/>
    </xf>
    <xf numFmtId="165" fontId="14" fillId="0" borderId="34" xfId="1" applyNumberFormat="1" applyFont="1" applyFill="1" applyBorder="1" applyAlignment="1" applyProtection="1">
      <alignment horizontal="center"/>
      <protection locked="0"/>
    </xf>
    <xf numFmtId="165" fontId="14" fillId="0" borderId="32" xfId="1" applyNumberFormat="1" applyFont="1" applyFill="1" applyBorder="1" applyAlignment="1" applyProtection="1">
      <alignment horizontal="center"/>
      <protection locked="0"/>
    </xf>
    <xf numFmtId="0" fontId="14" fillId="0" borderId="32" xfId="1" applyNumberFormat="1" applyFont="1" applyFill="1" applyBorder="1" applyAlignment="1" applyProtection="1">
      <alignment horizontal="center"/>
      <protection locked="0"/>
    </xf>
    <xf numFmtId="165" fontId="14" fillId="2" borderId="32" xfId="1" applyNumberFormat="1" applyFont="1" applyFill="1" applyBorder="1" applyAlignment="1" applyProtection="1">
      <alignment horizontal="center"/>
      <protection locked="0"/>
    </xf>
    <xf numFmtId="0" fontId="14" fillId="0" borderId="35" xfId="2" applyFont="1" applyFill="1" applyBorder="1" applyAlignment="1" applyProtection="1">
      <alignment horizontal="center"/>
      <protection locked="0"/>
    </xf>
    <xf numFmtId="0" fontId="14" fillId="0" borderId="36" xfId="2" applyFont="1" applyFill="1" applyBorder="1" applyAlignment="1" applyProtection="1">
      <alignment horizontal="left"/>
      <protection locked="0"/>
    </xf>
    <xf numFmtId="164" fontId="14" fillId="2" borderId="36" xfId="1" applyNumberFormat="1" applyFont="1" applyFill="1" applyBorder="1" applyAlignment="1" applyProtection="1">
      <alignment horizontal="center"/>
      <protection locked="0"/>
    </xf>
    <xf numFmtId="43" fontId="14" fillId="7" borderId="36" xfId="1" applyNumberFormat="1" applyFont="1" applyFill="1" applyBorder="1" applyAlignment="1" applyProtection="1">
      <alignment horizontal="center"/>
      <protection locked="0"/>
    </xf>
    <xf numFmtId="165" fontId="14" fillId="8" borderId="36" xfId="1" applyNumberFormat="1" applyFont="1" applyFill="1" applyBorder="1" applyAlignment="1" applyProtection="1">
      <alignment horizontal="center"/>
      <protection locked="0"/>
    </xf>
    <xf numFmtId="165" fontId="14" fillId="0" borderId="37" xfId="1" applyNumberFormat="1" applyFont="1" applyFill="1" applyBorder="1" applyAlignment="1" applyProtection="1">
      <alignment horizontal="center"/>
      <protection locked="0"/>
    </xf>
    <xf numFmtId="165" fontId="14" fillId="0" borderId="35" xfId="2" applyNumberFormat="1" applyFont="1" applyFill="1" applyBorder="1" applyAlignment="1" applyProtection="1">
      <alignment horizontal="center"/>
      <protection locked="0"/>
    </xf>
    <xf numFmtId="165" fontId="14" fillId="0" borderId="36" xfId="2" applyNumberFormat="1" applyFont="1" applyFill="1" applyBorder="1" applyAlignment="1" applyProtection="1">
      <alignment horizontal="center"/>
      <protection locked="0"/>
    </xf>
    <xf numFmtId="165" fontId="14" fillId="0" borderId="38" xfId="1" applyNumberFormat="1" applyFont="1" applyFill="1" applyBorder="1" applyAlignment="1" applyProtection="1">
      <alignment horizontal="center"/>
      <protection locked="0"/>
    </xf>
    <xf numFmtId="165" fontId="14" fillId="0" borderId="36" xfId="1" applyNumberFormat="1" applyFont="1" applyFill="1" applyBorder="1" applyAlignment="1" applyProtection="1">
      <alignment horizontal="center"/>
      <protection locked="0"/>
    </xf>
    <xf numFmtId="0" fontId="14" fillId="0" borderId="36" xfId="1" applyNumberFormat="1" applyFont="1" applyFill="1" applyBorder="1" applyAlignment="1" applyProtection="1">
      <alignment horizontal="center"/>
      <protection locked="0"/>
    </xf>
    <xf numFmtId="0" fontId="14" fillId="0" borderId="39" xfId="2" applyFont="1" applyFill="1" applyBorder="1" applyAlignment="1" applyProtection="1">
      <alignment horizontal="left"/>
      <protection locked="0"/>
    </xf>
    <xf numFmtId="164" fontId="14" fillId="2" borderId="39" xfId="1" applyNumberFormat="1" applyFont="1" applyFill="1" applyBorder="1" applyAlignment="1" applyProtection="1">
      <alignment horizontal="center"/>
      <protection locked="0"/>
    </xf>
    <xf numFmtId="43" fontId="14" fillId="7" borderId="39" xfId="1" applyNumberFormat="1" applyFont="1" applyFill="1" applyBorder="1" applyAlignment="1" applyProtection="1">
      <alignment horizontal="center"/>
      <protection locked="0"/>
    </xf>
    <xf numFmtId="165" fontId="14" fillId="8" borderId="39" xfId="1" applyNumberFormat="1" applyFont="1" applyFill="1" applyBorder="1" applyAlignment="1" applyProtection="1">
      <alignment horizontal="center"/>
      <protection locked="0"/>
    </xf>
    <xf numFmtId="165" fontId="14" fillId="0" borderId="40" xfId="1" applyNumberFormat="1" applyFont="1" applyFill="1" applyBorder="1" applyAlignment="1" applyProtection="1">
      <alignment horizontal="center"/>
      <protection locked="0"/>
    </xf>
    <xf numFmtId="165" fontId="14" fillId="0" borderId="41" xfId="2" applyNumberFormat="1" applyFont="1" applyFill="1" applyBorder="1" applyAlignment="1" applyProtection="1">
      <alignment horizontal="center"/>
      <protection locked="0"/>
    </xf>
    <xf numFmtId="165" fontId="14" fillId="0" borderId="39" xfId="2" applyNumberFormat="1" applyFont="1" applyFill="1" applyBorder="1" applyAlignment="1" applyProtection="1">
      <alignment horizontal="center"/>
      <protection locked="0"/>
    </xf>
    <xf numFmtId="165" fontId="14" fillId="0" borderId="41" xfId="1" applyNumberFormat="1" applyFont="1" applyFill="1" applyBorder="1" applyAlignment="1" applyProtection="1">
      <alignment horizontal="center"/>
      <protection locked="0"/>
    </xf>
    <xf numFmtId="165" fontId="14" fillId="0" borderId="39" xfId="1" applyNumberFormat="1" applyFont="1" applyFill="1" applyBorder="1" applyAlignment="1" applyProtection="1">
      <alignment horizontal="center"/>
      <protection locked="0"/>
    </xf>
    <xf numFmtId="0" fontId="14" fillId="0" borderId="39" xfId="1" applyNumberFormat="1" applyFont="1" applyFill="1" applyBorder="1" applyAlignment="1" applyProtection="1">
      <alignment horizontal="center"/>
      <protection locked="0"/>
    </xf>
    <xf numFmtId="0" fontId="14" fillId="0" borderId="10" xfId="2" applyFont="1" applyFill="1" applyBorder="1" applyAlignment="1" applyProtection="1">
      <alignment horizontal="center"/>
      <protection locked="0"/>
    </xf>
    <xf numFmtId="0" fontId="14" fillId="0" borderId="9" xfId="2" applyFont="1" applyFill="1" applyBorder="1" applyAlignment="1" applyProtection="1">
      <alignment horizontal="center"/>
      <protection locked="0"/>
    </xf>
    <xf numFmtId="165" fontId="14" fillId="2" borderId="9" xfId="1" applyNumberFormat="1" applyFont="1" applyFill="1" applyBorder="1" applyAlignment="1" applyProtection="1">
      <alignment horizontal="center"/>
      <protection locked="0"/>
    </xf>
    <xf numFmtId="43" fontId="14" fillId="7" borderId="9" xfId="1" applyNumberFormat="1" applyFont="1" applyFill="1" applyBorder="1" applyAlignment="1" applyProtection="1">
      <alignment horizontal="center"/>
      <protection locked="0"/>
    </xf>
    <xf numFmtId="165" fontId="14" fillId="8" borderId="9" xfId="1" applyNumberFormat="1" applyFont="1" applyFill="1" applyBorder="1" applyAlignment="1" applyProtection="1">
      <alignment horizontal="center"/>
      <protection locked="0"/>
    </xf>
    <xf numFmtId="165" fontId="14" fillId="0" borderId="9" xfId="1" applyNumberFormat="1" applyFont="1" applyFill="1" applyBorder="1" applyAlignment="1" applyProtection="1">
      <alignment horizontal="center"/>
      <protection locked="0"/>
    </xf>
    <xf numFmtId="0" fontId="14" fillId="0" borderId="9" xfId="1" applyNumberFormat="1" applyFont="1" applyFill="1" applyBorder="1" applyAlignment="1" applyProtection="1">
      <alignment horizontal="center"/>
      <protection locked="0"/>
    </xf>
    <xf numFmtId="164" fontId="14" fillId="2" borderId="9" xfId="1" applyNumberFormat="1" applyFont="1" applyFill="1" applyBorder="1" applyAlignment="1" applyProtection="1">
      <alignment horizontal="center"/>
      <protection locked="0"/>
    </xf>
    <xf numFmtId="165" fontId="14" fillId="0" borderId="0" xfId="1" applyNumberFormat="1" applyFont="1" applyFill="1" applyBorder="1" applyAlignment="1" applyProtection="1">
      <alignment horizontal="center"/>
      <protection locked="0"/>
    </xf>
    <xf numFmtId="43" fontId="14" fillId="5" borderId="0" xfId="1" applyNumberFormat="1" applyFont="1" applyFill="1" applyBorder="1" applyAlignment="1" applyProtection="1">
      <alignment horizontal="center"/>
      <protection locked="0"/>
    </xf>
    <xf numFmtId="164" fontId="14" fillId="0" borderId="0" xfId="1" applyNumberFormat="1" applyFont="1" applyFill="1" applyBorder="1" applyAlignment="1" applyProtection="1">
      <alignment horizontal="center"/>
      <protection locked="0"/>
    </xf>
    <xf numFmtId="164" fontId="18" fillId="5" borderId="0" xfId="1" applyNumberFormat="1" applyFont="1" applyFill="1" applyBorder="1" applyAlignment="1" applyProtection="1">
      <protection locked="0"/>
    </xf>
    <xf numFmtId="0" fontId="14" fillId="0" borderId="4" xfId="2" applyFont="1" applyFill="1" applyBorder="1" applyAlignment="1" applyProtection="1">
      <alignment horizontal="center"/>
      <protection locked="0"/>
    </xf>
    <xf numFmtId="164" fontId="18" fillId="2" borderId="5" xfId="1" applyNumberFormat="1" applyFont="1" applyFill="1" applyBorder="1" applyAlignment="1" applyProtection="1">
      <protection locked="0"/>
    </xf>
    <xf numFmtId="164" fontId="14" fillId="2" borderId="4" xfId="1" applyNumberFormat="1" applyFont="1" applyFill="1" applyBorder="1" applyAlignment="1" applyProtection="1">
      <alignment horizontal="center"/>
      <protection locked="0"/>
    </xf>
    <xf numFmtId="164" fontId="18" fillId="7" borderId="5" xfId="1" applyNumberFormat="1" applyFont="1" applyFill="1" applyBorder="1" applyAlignment="1" applyProtection="1">
      <protection locked="0"/>
    </xf>
    <xf numFmtId="164" fontId="14" fillId="7" borderId="4" xfId="1" applyNumberFormat="1" applyFont="1" applyFill="1" applyBorder="1" applyAlignment="1" applyProtection="1">
      <alignment horizontal="center"/>
      <protection locked="0"/>
    </xf>
    <xf numFmtId="165" fontId="18" fillId="2" borderId="5" xfId="1" applyNumberFormat="1" applyFont="1" applyFill="1" applyBorder="1" applyAlignment="1" applyProtection="1">
      <protection locked="0"/>
    </xf>
    <xf numFmtId="165" fontId="24" fillId="2" borderId="4" xfId="1" applyNumberFormat="1" applyFont="1" applyFill="1" applyBorder="1" applyAlignment="1" applyProtection="1">
      <alignment wrapText="1"/>
      <protection locked="0"/>
    </xf>
    <xf numFmtId="164" fontId="24" fillId="2" borderId="5" xfId="1" applyNumberFormat="1" applyFont="1" applyFill="1" applyBorder="1" applyAlignment="1" applyProtection="1">
      <alignment wrapText="1"/>
      <protection locked="0"/>
    </xf>
    <xf numFmtId="164" fontId="24" fillId="2" borderId="4" xfId="1" applyNumberFormat="1" applyFont="1" applyFill="1" applyBorder="1" applyAlignment="1" applyProtection="1">
      <alignment wrapText="1"/>
      <protection locked="0"/>
    </xf>
    <xf numFmtId="0" fontId="14" fillId="0" borderId="6" xfId="2" applyFont="1" applyFill="1" applyBorder="1" applyAlignment="1" applyProtection="1">
      <alignment horizontal="center"/>
      <protection locked="0"/>
    </xf>
    <xf numFmtId="49" fontId="13" fillId="2" borderId="10" xfId="1" applyNumberFormat="1" applyFont="1" applyFill="1" applyBorder="1" applyAlignment="1" applyProtection="1">
      <alignment horizontal="center"/>
      <protection locked="0"/>
    </xf>
    <xf numFmtId="164" fontId="14" fillId="7" borderId="1" xfId="1" applyNumberFormat="1" applyFont="1" applyFill="1" applyBorder="1" applyAlignment="1" applyProtection="1">
      <alignment horizontal="center" wrapText="1"/>
      <protection locked="0"/>
    </xf>
    <xf numFmtId="165" fontId="14" fillId="7" borderId="10" xfId="1" applyNumberFormat="1" applyFont="1" applyFill="1" applyBorder="1" applyAlignment="1" applyProtection="1">
      <alignment horizontal="center"/>
      <protection locked="0"/>
    </xf>
    <xf numFmtId="165" fontId="14" fillId="2" borderId="10" xfId="1" applyNumberFormat="1" applyFont="1" applyFill="1" applyBorder="1" applyAlignment="1" applyProtection="1">
      <alignment horizontal="center"/>
      <protection locked="0"/>
    </xf>
    <xf numFmtId="164" fontId="25" fillId="0" borderId="4" xfId="1" applyNumberFormat="1" applyFont="1" applyFill="1" applyBorder="1" applyAlignment="1" applyProtection="1">
      <alignment horizontal="center" wrapText="1"/>
      <protection locked="0"/>
    </xf>
    <xf numFmtId="0" fontId="25" fillId="0" borderId="4" xfId="2" applyFont="1" applyFill="1" applyBorder="1" applyAlignment="1" applyProtection="1">
      <alignment horizontal="center" wrapText="1"/>
      <protection locked="0"/>
    </xf>
    <xf numFmtId="1" fontId="25" fillId="0" borderId="4" xfId="1" applyNumberFormat="1" applyFont="1" applyFill="1" applyBorder="1" applyAlignment="1" applyProtection="1">
      <alignment horizontal="center" wrapText="1"/>
      <protection locked="0"/>
    </xf>
    <xf numFmtId="164" fontId="14" fillId="2" borderId="7" xfId="1" applyNumberFormat="1" applyFont="1" applyFill="1" applyBorder="1" applyAlignment="1" applyProtection="1">
      <alignment horizontal="center" wrapText="1"/>
      <protection locked="0"/>
    </xf>
    <xf numFmtId="165" fontId="14" fillId="2" borderId="6" xfId="1" applyNumberFormat="1" applyFont="1" applyFill="1" applyBorder="1" applyAlignment="1" applyProtection="1">
      <alignment horizontal="center"/>
      <protection locked="0"/>
    </xf>
    <xf numFmtId="0" fontId="23" fillId="0" borderId="32" xfId="2" applyFont="1" applyFill="1" applyBorder="1" applyAlignment="1" applyProtection="1">
      <alignment horizontal="center" vertical="center"/>
      <protection locked="0"/>
    </xf>
    <xf numFmtId="164" fontId="14" fillId="7" borderId="32" xfId="1" applyNumberFormat="1" applyFont="1" applyFill="1" applyBorder="1" applyAlignment="1" applyProtection="1">
      <alignment horizontal="center"/>
      <protection locked="0"/>
    </xf>
    <xf numFmtId="165" fontId="14" fillId="2" borderId="33" xfId="1" applyNumberFormat="1" applyFont="1" applyFill="1" applyBorder="1" applyAlignment="1" applyProtection="1">
      <alignment horizontal="center" wrapText="1"/>
      <protection locked="0"/>
    </xf>
    <xf numFmtId="164" fontId="14" fillId="0" borderId="32" xfId="1" applyNumberFormat="1" applyFont="1" applyFill="1" applyBorder="1" applyAlignment="1" applyProtection="1">
      <alignment horizontal="center"/>
      <protection locked="0"/>
    </xf>
    <xf numFmtId="0" fontId="14" fillId="0" borderId="32" xfId="2" applyFont="1" applyFill="1" applyBorder="1" applyAlignment="1" applyProtection="1">
      <alignment horizontal="center"/>
      <protection locked="0"/>
    </xf>
    <xf numFmtId="1" fontId="14" fillId="0" borderId="32" xfId="1" applyNumberFormat="1" applyFont="1" applyFill="1" applyBorder="1" applyAlignment="1" applyProtection="1">
      <alignment horizontal="center"/>
      <protection locked="0"/>
    </xf>
    <xf numFmtId="1" fontId="14" fillId="0" borderId="36" xfId="1" applyNumberFormat="1" applyFont="1" applyFill="1" applyBorder="1" applyAlignment="1" applyProtection="1">
      <alignment horizontal="center"/>
      <protection locked="0"/>
    </xf>
    <xf numFmtId="164" fontId="14" fillId="2" borderId="33" xfId="1" applyNumberFormat="1" applyFont="1" applyFill="1" applyBorder="1" applyAlignment="1" applyProtection="1">
      <alignment horizontal="center" wrapText="1"/>
      <protection locked="0"/>
    </xf>
    <xf numFmtId="0" fontId="14" fillId="0" borderId="36" xfId="2" applyFont="1" applyFill="1" applyBorder="1" applyAlignment="1" applyProtection="1">
      <alignment horizontal="center"/>
      <protection locked="0"/>
    </xf>
    <xf numFmtId="164" fontId="14" fillId="7" borderId="36" xfId="1" applyNumberFormat="1" applyFont="1" applyFill="1" applyBorder="1" applyAlignment="1" applyProtection="1">
      <alignment horizontal="center"/>
      <protection locked="0"/>
    </xf>
    <xf numFmtId="165" fontId="14" fillId="2" borderId="37" xfId="1" applyNumberFormat="1" applyFont="1" applyFill="1" applyBorder="1" applyAlignment="1" applyProtection="1">
      <alignment horizontal="center"/>
      <protection locked="0"/>
    </xf>
    <xf numFmtId="165" fontId="14" fillId="2" borderId="36" xfId="1" applyNumberFormat="1" applyFont="1" applyFill="1" applyBorder="1" applyAlignment="1" applyProtection="1">
      <alignment horizontal="center"/>
      <protection locked="0"/>
    </xf>
    <xf numFmtId="164" fontId="14" fillId="0" borderId="36" xfId="1" applyNumberFormat="1" applyFont="1" applyFill="1" applyBorder="1" applyAlignment="1" applyProtection="1">
      <alignment horizontal="center"/>
      <protection locked="0"/>
    </xf>
    <xf numFmtId="164" fontId="14" fillId="2" borderId="37" xfId="1" applyNumberFormat="1" applyFont="1" applyFill="1" applyBorder="1" applyAlignment="1" applyProtection="1">
      <alignment horizontal="center"/>
      <protection locked="0"/>
    </xf>
    <xf numFmtId="164" fontId="14" fillId="5" borderId="36" xfId="1" applyNumberFormat="1" applyFont="1" applyFill="1" applyBorder="1" applyAlignment="1" applyProtection="1">
      <alignment horizontal="center"/>
      <protection locked="0"/>
    </xf>
    <xf numFmtId="0" fontId="14" fillId="0" borderId="39" xfId="2" applyFont="1" applyFill="1" applyBorder="1" applyAlignment="1" applyProtection="1">
      <alignment horizontal="center"/>
      <protection locked="0"/>
    </xf>
    <xf numFmtId="164" fontId="14" fillId="5" borderId="39" xfId="1" applyNumberFormat="1" applyFont="1" applyFill="1" applyBorder="1" applyAlignment="1" applyProtection="1">
      <alignment horizontal="center"/>
      <protection locked="0"/>
    </xf>
    <xf numFmtId="165" fontId="14" fillId="2" borderId="39" xfId="1" applyNumberFormat="1" applyFont="1" applyFill="1" applyBorder="1" applyAlignment="1" applyProtection="1">
      <alignment horizontal="center"/>
      <protection locked="0"/>
    </xf>
    <xf numFmtId="164" fontId="14" fillId="0" borderId="39" xfId="1" applyNumberFormat="1" applyFont="1" applyFill="1" applyBorder="1" applyAlignment="1" applyProtection="1">
      <alignment horizontal="center"/>
      <protection locked="0"/>
    </xf>
    <xf numFmtId="1" fontId="14" fillId="0" borderId="39" xfId="1" applyNumberFormat="1" applyFont="1" applyFill="1" applyBorder="1" applyAlignment="1" applyProtection="1">
      <alignment horizontal="center"/>
      <protection locked="0"/>
    </xf>
    <xf numFmtId="0" fontId="13" fillId="0" borderId="10" xfId="2" applyFont="1" applyFill="1" applyBorder="1" applyAlignment="1" applyProtection="1">
      <alignment horizontal="center"/>
      <protection locked="0"/>
    </xf>
    <xf numFmtId="165" fontId="14" fillId="0" borderId="10" xfId="1" applyNumberFormat="1" applyFont="1" applyFill="1" applyBorder="1" applyAlignment="1" applyProtection="1">
      <alignment horizontal="center"/>
      <protection locked="0"/>
    </xf>
    <xf numFmtId="164" fontId="14" fillId="2" borderId="10" xfId="1" applyNumberFormat="1" applyFont="1" applyFill="1" applyBorder="1" applyAlignment="1" applyProtection="1">
      <alignment horizontal="center"/>
      <protection locked="0"/>
    </xf>
    <xf numFmtId="164" fontId="18" fillId="5" borderId="0" xfId="1" applyNumberFormat="1" applyFont="1" applyFill="1" applyBorder="1" applyAlignment="1" applyProtection="1">
      <alignment horizontal="center"/>
      <protection locked="0"/>
    </xf>
    <xf numFmtId="165" fontId="18" fillId="5" borderId="0" xfId="2" applyNumberFormat="1" applyFont="1" applyFill="1" applyBorder="1" applyAlignment="1" applyProtection="1">
      <alignment horizontal="center"/>
      <protection locked="0"/>
    </xf>
    <xf numFmtId="43" fontId="18" fillId="0" borderId="0" xfId="1" applyFont="1" applyFill="1" applyBorder="1" applyAlignment="1" applyProtection="1">
      <alignment horizontal="center"/>
      <protection locked="0"/>
    </xf>
    <xf numFmtId="165" fontId="14" fillId="2" borderId="4" xfId="1" applyNumberFormat="1" applyFont="1" applyFill="1" applyBorder="1" applyAlignment="1" applyProtection="1">
      <alignment horizontal="center"/>
      <protection locked="0"/>
    </xf>
    <xf numFmtId="0" fontId="18" fillId="0" borderId="31" xfId="2" applyFont="1" applyFill="1" applyBorder="1" applyAlignment="1" applyProtection="1">
      <alignment horizontal="center"/>
      <protection locked="0"/>
    </xf>
    <xf numFmtId="0" fontId="18" fillId="0" borderId="31" xfId="2" applyFont="1" applyFill="1" applyBorder="1" applyAlignment="1" applyProtection="1">
      <alignment horizontal="left"/>
      <protection locked="0"/>
    </xf>
    <xf numFmtId="0" fontId="18" fillId="0" borderId="34" xfId="2" applyFont="1" applyFill="1" applyBorder="1" applyAlignment="1" applyProtection="1">
      <alignment horizontal="center"/>
      <protection locked="0"/>
    </xf>
    <xf numFmtId="164" fontId="18" fillId="0" borderId="32" xfId="1" applyNumberFormat="1" applyFont="1" applyFill="1" applyBorder="1" applyAlignment="1" applyProtection="1">
      <alignment horizontal="center"/>
      <protection locked="0"/>
    </xf>
    <xf numFmtId="1" fontId="18" fillId="0" borderId="34" xfId="1" applyNumberFormat="1" applyFont="1" applyFill="1" applyBorder="1" applyAlignment="1" applyProtection="1">
      <alignment horizontal="center"/>
      <protection locked="0"/>
    </xf>
    <xf numFmtId="43" fontId="18" fillId="0" borderId="32" xfId="1" applyFont="1" applyFill="1" applyBorder="1" applyAlignment="1" applyProtection="1">
      <alignment horizontal="center"/>
      <protection locked="0"/>
    </xf>
    <xf numFmtId="0" fontId="18" fillId="0" borderId="32" xfId="2" applyFont="1" applyFill="1" applyBorder="1" applyAlignment="1" applyProtection="1">
      <alignment horizontal="center"/>
      <protection locked="0"/>
    </xf>
    <xf numFmtId="0" fontId="23" fillId="0" borderId="32" xfId="2" applyFont="1" applyFill="1" applyBorder="1" applyAlignment="1" applyProtection="1">
      <alignment horizontal="center"/>
      <protection locked="0"/>
    </xf>
    <xf numFmtId="0" fontId="14" fillId="0" borderId="35" xfId="2" applyFont="1" applyFill="1" applyBorder="1" applyAlignment="1" applyProtection="1">
      <alignment horizontal="left"/>
      <protection locked="0"/>
    </xf>
    <xf numFmtId="164" fontId="14" fillId="0" borderId="38" xfId="1" applyNumberFormat="1" applyFont="1" applyFill="1" applyBorder="1" applyAlignment="1" applyProtection="1">
      <alignment horizontal="center"/>
      <protection locked="0"/>
    </xf>
    <xf numFmtId="1" fontId="14" fillId="0" borderId="38" xfId="1" applyNumberFormat="1" applyFont="1" applyFill="1" applyBorder="1" applyAlignment="1" applyProtection="1">
      <alignment horizontal="center"/>
      <protection locked="0"/>
    </xf>
    <xf numFmtId="0" fontId="23" fillId="0" borderId="36" xfId="2" applyFont="1" applyFill="1" applyBorder="1" applyAlignment="1" applyProtection="1">
      <alignment horizontal="center"/>
      <protection locked="0"/>
    </xf>
    <xf numFmtId="164" fontId="14" fillId="7" borderId="42" xfId="1" applyNumberFormat="1" applyFont="1" applyFill="1" applyBorder="1" applyAlignment="1" applyProtection="1">
      <alignment horizontal="center"/>
      <protection locked="0"/>
    </xf>
    <xf numFmtId="0" fontId="14" fillId="0" borderId="1" xfId="2" applyFont="1" applyFill="1" applyBorder="1" applyAlignment="1" applyProtection="1">
      <alignment horizontal="center"/>
      <protection locked="0"/>
    </xf>
    <xf numFmtId="0" fontId="13" fillId="0" borderId="2" xfId="2" applyFont="1" applyFill="1" applyBorder="1" applyAlignment="1" applyProtection="1">
      <alignment horizontal="center"/>
      <protection locked="0"/>
    </xf>
    <xf numFmtId="43" fontId="14" fillId="5" borderId="10" xfId="1" applyNumberFormat="1" applyFont="1" applyFill="1" applyBorder="1" applyAlignment="1" applyProtection="1">
      <alignment horizontal="center"/>
      <protection locked="0"/>
    </xf>
    <xf numFmtId="165" fontId="14" fillId="0" borderId="13" xfId="1" applyNumberFormat="1" applyFont="1" applyFill="1" applyBorder="1" applyAlignment="1" applyProtection="1">
      <protection locked="0"/>
    </xf>
    <xf numFmtId="165" fontId="14" fillId="0" borderId="9" xfId="1" applyNumberFormat="1" applyFont="1" applyFill="1" applyBorder="1" applyAlignment="1" applyProtection="1">
      <protection locked="0"/>
    </xf>
    <xf numFmtId="0" fontId="14" fillId="0" borderId="10" xfId="1" applyNumberFormat="1" applyFont="1" applyFill="1" applyBorder="1" applyAlignment="1" applyProtection="1">
      <alignment horizontal="center" vertical="center"/>
      <protection locked="0"/>
    </xf>
    <xf numFmtId="0" fontId="18" fillId="0" borderId="5" xfId="2" applyFont="1" applyFill="1" applyBorder="1" applyAlignment="1" applyProtection="1">
      <alignment horizontal="center"/>
      <protection locked="0"/>
    </xf>
    <xf numFmtId="0" fontId="18" fillId="0" borderId="5" xfId="2" applyFont="1" applyFill="1" applyBorder="1" applyAlignment="1" applyProtection="1">
      <alignment horizontal="left"/>
      <protection locked="0"/>
    </xf>
    <xf numFmtId="164" fontId="14" fillId="2" borderId="5" xfId="1" applyNumberFormat="1" applyFont="1" applyFill="1" applyBorder="1" applyAlignment="1" applyProtection="1">
      <alignment horizontal="center" wrapText="1"/>
      <protection locked="0"/>
    </xf>
    <xf numFmtId="164" fontId="14" fillId="2" borderId="5" xfId="1" applyNumberFormat="1" applyFont="1" applyFill="1" applyBorder="1" applyAlignment="1" applyProtection="1">
      <alignment horizontal="center"/>
      <protection locked="0"/>
    </xf>
    <xf numFmtId="0" fontId="18" fillId="0" borderId="4" xfId="2" applyFont="1" applyFill="1" applyBorder="1" applyAlignment="1" applyProtection="1">
      <alignment horizontal="center"/>
      <protection locked="0"/>
    </xf>
    <xf numFmtId="164" fontId="18" fillId="0" borderId="4" xfId="1" applyNumberFormat="1" applyFont="1" applyFill="1" applyBorder="1" applyAlignment="1" applyProtection="1">
      <alignment horizontal="center"/>
      <protection locked="0"/>
    </xf>
    <xf numFmtId="1" fontId="18" fillId="0" borderId="11" xfId="1" applyNumberFormat="1" applyFont="1" applyFill="1" applyBorder="1" applyAlignment="1" applyProtection="1">
      <alignment horizontal="center"/>
      <protection locked="0"/>
    </xf>
    <xf numFmtId="43" fontId="18" fillId="0" borderId="4" xfId="1" applyFont="1" applyFill="1" applyBorder="1" applyAlignment="1" applyProtection="1">
      <alignment horizontal="center"/>
      <protection locked="0"/>
    </xf>
    <xf numFmtId="43" fontId="14" fillId="0" borderId="4" xfId="2" applyNumberFormat="1" applyFont="1" applyFill="1" applyBorder="1" applyAlignment="1" applyProtection="1">
      <alignment horizontal="center"/>
      <protection locked="0"/>
    </xf>
    <xf numFmtId="166" fontId="14" fillId="0" borderId="32" xfId="2" applyNumberFormat="1" applyFont="1" applyFill="1" applyBorder="1" applyAlignment="1" applyProtection="1">
      <alignment horizontal="center"/>
      <protection locked="0"/>
    </xf>
    <xf numFmtId="2" fontId="14" fillId="2" borderId="36" xfId="1" applyNumberFormat="1" applyFont="1" applyFill="1" applyBorder="1" applyAlignment="1" applyProtection="1">
      <protection locked="0"/>
    </xf>
    <xf numFmtId="2" fontId="14" fillId="2" borderId="36" xfId="1" applyNumberFormat="1" applyFont="1" applyFill="1" applyBorder="1" applyAlignment="1" applyProtection="1">
      <alignment horizontal="center"/>
      <protection locked="0"/>
    </xf>
    <xf numFmtId="164" fontId="14" fillId="7" borderId="36" xfId="1" applyNumberFormat="1" applyFont="1" applyFill="1" applyBorder="1" applyAlignment="1" applyProtection="1">
      <protection locked="0"/>
    </xf>
    <xf numFmtId="49" fontId="14" fillId="7" borderId="36" xfId="1" applyNumberFormat="1" applyFont="1" applyFill="1" applyBorder="1" applyAlignment="1" applyProtection="1">
      <alignment horizontal="center"/>
      <protection locked="0"/>
    </xf>
    <xf numFmtId="165" fontId="14" fillId="2" borderId="36" xfId="1" applyNumberFormat="1" applyFont="1" applyFill="1" applyBorder="1" applyAlignment="1" applyProtection="1">
      <protection locked="0"/>
    </xf>
    <xf numFmtId="166" fontId="14" fillId="0" borderId="36" xfId="2" applyNumberFormat="1" applyFont="1" applyFill="1" applyBorder="1" applyAlignment="1" applyProtection="1">
      <alignment horizontal="center"/>
      <protection locked="0"/>
    </xf>
    <xf numFmtId="164" fontId="14" fillId="2" borderId="36" xfId="1" applyNumberFormat="1" applyFont="1" applyFill="1" applyBorder="1" applyAlignment="1" applyProtection="1">
      <protection locked="0"/>
    </xf>
    <xf numFmtId="49" fontId="14" fillId="2" borderId="36" xfId="1" applyNumberFormat="1" applyFont="1" applyFill="1" applyBorder="1" applyAlignment="1" applyProtection="1">
      <alignment horizontal="center"/>
      <protection locked="0"/>
    </xf>
    <xf numFmtId="2" fontId="14" fillId="2" borderId="39" xfId="1" applyNumberFormat="1" applyFont="1" applyFill="1" applyBorder="1" applyAlignment="1" applyProtection="1">
      <protection locked="0"/>
    </xf>
    <xf numFmtId="164" fontId="14" fillId="7" borderId="39" xfId="1" applyNumberFormat="1" applyFont="1" applyFill="1" applyBorder="1" applyAlignment="1" applyProtection="1">
      <protection locked="0"/>
    </xf>
    <xf numFmtId="49" fontId="14" fillId="7" borderId="39" xfId="1" applyNumberFormat="1" applyFont="1" applyFill="1" applyBorder="1" applyAlignment="1" applyProtection="1">
      <alignment horizontal="center"/>
      <protection locked="0"/>
    </xf>
    <xf numFmtId="165" fontId="14" fillId="2" borderId="39" xfId="1" applyNumberFormat="1" applyFont="1" applyFill="1" applyBorder="1" applyAlignment="1" applyProtection="1">
      <protection locked="0"/>
    </xf>
    <xf numFmtId="166" fontId="14" fillId="0" borderId="39" xfId="2" applyNumberFormat="1" applyFont="1" applyFill="1" applyBorder="1" applyAlignment="1" applyProtection="1">
      <alignment horizontal="center"/>
      <protection locked="0"/>
    </xf>
    <xf numFmtId="164" fontId="14" fillId="2" borderId="39" xfId="1" applyNumberFormat="1" applyFont="1" applyFill="1" applyBorder="1" applyAlignment="1" applyProtection="1">
      <protection locked="0"/>
    </xf>
    <xf numFmtId="49" fontId="14" fillId="2" borderId="39" xfId="1" applyNumberFormat="1" applyFont="1" applyFill="1" applyBorder="1" applyAlignment="1" applyProtection="1">
      <alignment horizontal="center"/>
      <protection locked="0"/>
    </xf>
    <xf numFmtId="0" fontId="14" fillId="0" borderId="41" xfId="2" applyFont="1" applyFill="1" applyBorder="1" applyAlignment="1" applyProtection="1">
      <alignment horizontal="left"/>
      <protection locked="0"/>
    </xf>
    <xf numFmtId="164" fontId="14" fillId="7" borderId="39" xfId="1" applyNumberFormat="1" applyFont="1" applyFill="1" applyBorder="1" applyAlignment="1" applyProtection="1">
      <alignment horizontal="center"/>
      <protection locked="0"/>
    </xf>
    <xf numFmtId="164" fontId="14" fillId="0" borderId="43" xfId="1" applyNumberFormat="1" applyFont="1" applyFill="1" applyBorder="1" applyAlignment="1" applyProtection="1">
      <alignment horizontal="center"/>
      <protection locked="0"/>
    </xf>
    <xf numFmtId="1" fontId="14" fillId="0" borderId="43" xfId="1" applyNumberFormat="1" applyFont="1" applyFill="1" applyBorder="1" applyAlignment="1" applyProtection="1">
      <alignment horizontal="center"/>
      <protection locked="0"/>
    </xf>
    <xf numFmtId="0" fontId="23" fillId="0" borderId="39" xfId="2" applyFont="1" applyFill="1" applyBorder="1" applyAlignment="1" applyProtection="1">
      <alignment horizontal="center"/>
      <protection locked="0"/>
    </xf>
    <xf numFmtId="2" fontId="14" fillId="2" borderId="10" xfId="1" applyNumberFormat="1" applyFont="1" applyFill="1" applyBorder="1" applyAlignment="1" applyProtection="1">
      <protection locked="0"/>
    </xf>
    <xf numFmtId="165" fontId="14" fillId="2" borderId="10" xfId="1" applyNumberFormat="1" applyFont="1" applyFill="1" applyBorder="1" applyAlignment="1" applyProtection="1">
      <protection locked="0"/>
    </xf>
    <xf numFmtId="164" fontId="14" fillId="0" borderId="3" xfId="1" applyNumberFormat="1" applyFont="1" applyFill="1" applyBorder="1" applyAlignment="1" applyProtection="1">
      <protection locked="0"/>
    </xf>
    <xf numFmtId="164" fontId="14" fillId="0" borderId="10" xfId="1" applyNumberFormat="1" applyFont="1" applyFill="1" applyBorder="1" applyAlignment="1" applyProtection="1">
      <protection locked="0"/>
    </xf>
    <xf numFmtId="164" fontId="14" fillId="2" borderId="10" xfId="1" applyNumberFormat="1" applyFont="1" applyFill="1" applyBorder="1" applyAlignment="1" applyProtection="1">
      <protection locked="0"/>
    </xf>
    <xf numFmtId="164" fontId="14" fillId="0" borderId="0" xfId="1" applyNumberFormat="1" applyFont="1" applyFill="1" applyBorder="1" applyAlignment="1" applyProtection="1">
      <protection locked="0"/>
    </xf>
    <xf numFmtId="165" fontId="14" fillId="0" borderId="0" xfId="1" applyNumberFormat="1" applyFont="1" applyFill="1" applyBorder="1" applyAlignment="1" applyProtection="1">
      <protection locked="0"/>
    </xf>
    <xf numFmtId="0" fontId="14" fillId="0" borderId="0" xfId="2" applyFont="1" applyFill="1" applyBorder="1" applyAlignment="1" applyProtection="1">
      <alignment horizontal="left"/>
      <protection locked="0"/>
    </xf>
    <xf numFmtId="165" fontId="14" fillId="0" borderId="0" xfId="2" applyNumberFormat="1" applyFont="1" applyFill="1" applyBorder="1" applyAlignment="1" applyProtection="1">
      <alignment horizontal="center"/>
      <protection locked="0"/>
    </xf>
    <xf numFmtId="1" fontId="14" fillId="0" borderId="0" xfId="1" applyNumberFormat="1" applyFont="1" applyFill="1" applyBorder="1" applyAlignment="1" applyProtection="1">
      <alignment horizontal="center"/>
      <protection locked="0"/>
    </xf>
    <xf numFmtId="43" fontId="14" fillId="0" borderId="0" xfId="1" applyFont="1" applyFill="1" applyBorder="1" applyAlignment="1" applyProtection="1">
      <alignment horizontal="center"/>
      <protection locked="0"/>
    </xf>
    <xf numFmtId="164" fontId="14" fillId="0" borderId="44" xfId="1" applyNumberFormat="1" applyFont="1" applyFill="1" applyBorder="1" applyAlignment="1" applyProtection="1">
      <protection locked="0"/>
    </xf>
    <xf numFmtId="0" fontId="17" fillId="0" borderId="0" xfId="2" applyFont="1" applyFill="1" applyBorder="1" applyAlignment="1" applyProtection="1">
      <alignment horizontal="left"/>
      <protection locked="0"/>
    </xf>
    <xf numFmtId="0" fontId="17" fillId="0" borderId="0" xfId="2" applyFont="1" applyFill="1" applyBorder="1" applyAlignment="1" applyProtection="1">
      <alignment horizontal="center"/>
      <protection locked="0"/>
    </xf>
    <xf numFmtId="164" fontId="17" fillId="0" borderId="0" xfId="1" applyNumberFormat="1" applyFont="1" applyFill="1" applyBorder="1" applyAlignment="1" applyProtection="1">
      <protection locked="0"/>
    </xf>
    <xf numFmtId="164" fontId="17" fillId="0" borderId="0" xfId="1" applyNumberFormat="1" applyFont="1" applyFill="1" applyBorder="1" applyAlignment="1" applyProtection="1">
      <alignment horizontal="center"/>
      <protection locked="0"/>
    </xf>
    <xf numFmtId="1" fontId="17" fillId="0" borderId="0" xfId="1" applyNumberFormat="1" applyFont="1" applyFill="1" applyBorder="1" applyAlignment="1" applyProtection="1">
      <alignment horizontal="center"/>
      <protection locked="0"/>
    </xf>
    <xf numFmtId="164" fontId="13" fillId="6" borderId="1" xfId="1" applyNumberFormat="1" applyFont="1" applyFill="1" applyBorder="1" applyAlignment="1" applyProtection="1">
      <protection locked="0"/>
    </xf>
    <xf numFmtId="164" fontId="13" fillId="6" borderId="3" xfId="1" applyNumberFormat="1" applyFont="1" applyFill="1" applyBorder="1" applyAlignment="1" applyProtection="1">
      <protection locked="0"/>
    </xf>
    <xf numFmtId="164" fontId="18" fillId="2" borderId="1" xfId="1" applyNumberFormat="1" applyFont="1" applyFill="1" applyBorder="1" applyAlignment="1" applyProtection="1">
      <protection locked="0"/>
    </xf>
    <xf numFmtId="164" fontId="18" fillId="2" borderId="3" xfId="1" applyNumberFormat="1" applyFont="1" applyFill="1" applyBorder="1" applyAlignment="1" applyProtection="1">
      <protection locked="0"/>
    </xf>
    <xf numFmtId="0" fontId="14" fillId="0" borderId="5" xfId="2" applyFont="1" applyFill="1" applyBorder="1" applyAlignment="1" applyProtection="1">
      <alignment horizontal="center"/>
      <protection locked="0"/>
    </xf>
    <xf numFmtId="164" fontId="21" fillId="6" borderId="5" xfId="1" applyNumberFormat="1" applyFont="1" applyFill="1" applyBorder="1" applyAlignment="1" applyProtection="1">
      <alignment wrapText="1"/>
      <protection locked="0"/>
    </xf>
    <xf numFmtId="164" fontId="21" fillId="6" borderId="4" xfId="1" applyNumberFormat="1" applyFont="1" applyFill="1" applyBorder="1" applyAlignment="1" applyProtection="1">
      <alignment wrapText="1"/>
      <protection locked="0"/>
    </xf>
    <xf numFmtId="0" fontId="14" fillId="0" borderId="8" xfId="2" applyFont="1" applyFill="1" applyBorder="1" applyAlignment="1" applyProtection="1">
      <alignment horizontal="center"/>
      <protection locked="0"/>
    </xf>
    <xf numFmtId="165" fontId="13" fillId="6" borderId="8" xfId="1" applyNumberFormat="1" applyFont="1" applyFill="1" applyBorder="1" applyAlignment="1" applyProtection="1">
      <alignment horizontal="center" wrapText="1"/>
      <protection locked="0"/>
    </xf>
    <xf numFmtId="165" fontId="13" fillId="6" borderId="9" xfId="1" applyNumberFormat="1" applyFont="1" applyFill="1" applyBorder="1" applyAlignment="1" applyProtection="1">
      <alignment horizontal="center"/>
      <protection locked="0"/>
    </xf>
    <xf numFmtId="164" fontId="25" fillId="0" borderId="10" xfId="1" applyNumberFormat="1" applyFont="1" applyFill="1" applyBorder="1" applyAlignment="1" applyProtection="1">
      <alignment horizontal="center" wrapText="1"/>
      <protection locked="0"/>
    </xf>
    <xf numFmtId="0" fontId="25" fillId="0" borderId="10" xfId="2" applyFont="1" applyFill="1" applyBorder="1" applyAlignment="1" applyProtection="1">
      <alignment horizontal="center" wrapText="1"/>
      <protection locked="0"/>
    </xf>
    <xf numFmtId="1" fontId="25" fillId="0" borderId="10" xfId="1" applyNumberFormat="1" applyFont="1" applyFill="1" applyBorder="1" applyAlignment="1" applyProtection="1">
      <alignment horizontal="center" wrapText="1"/>
      <protection locked="0"/>
    </xf>
    <xf numFmtId="0" fontId="14" fillId="0" borderId="10" xfId="2" applyFont="1" applyFill="1" applyBorder="1" applyAlignment="1" applyProtection="1">
      <alignment horizontal="center" wrapText="1"/>
      <protection locked="0"/>
    </xf>
    <xf numFmtId="164" fontId="14" fillId="2" borderId="8" xfId="1" applyNumberFormat="1" applyFont="1" applyFill="1" applyBorder="1" applyAlignment="1" applyProtection="1">
      <alignment horizontal="center" wrapText="1"/>
      <protection locked="0"/>
    </xf>
    <xf numFmtId="0" fontId="14" fillId="0" borderId="7" xfId="2" applyFont="1" applyFill="1" applyBorder="1" applyAlignment="1" applyProtection="1">
      <alignment horizontal="center"/>
      <protection locked="0"/>
    </xf>
    <xf numFmtId="0" fontId="14" fillId="0" borderId="6" xfId="2" applyFont="1" applyFill="1" applyBorder="1" applyAlignment="1" applyProtection="1">
      <alignment horizontal="left"/>
      <protection locked="0"/>
    </xf>
    <xf numFmtId="164" fontId="24" fillId="2" borderId="32" xfId="1" applyNumberFormat="1" applyFont="1" applyFill="1" applyBorder="1" applyAlignment="1" applyProtection="1">
      <alignment horizontal="center"/>
      <protection locked="0"/>
    </xf>
    <xf numFmtId="43" fontId="24" fillId="7" borderId="32" xfId="1" applyNumberFormat="1" applyFont="1" applyFill="1" applyBorder="1" applyAlignment="1" applyProtection="1">
      <alignment horizontal="center"/>
      <protection locked="0"/>
    </xf>
    <xf numFmtId="165" fontId="14" fillId="6" borderId="32" xfId="1" applyNumberFormat="1" applyFont="1" applyFill="1" applyBorder="1" applyAlignment="1" applyProtection="1">
      <alignment horizontal="center"/>
      <protection locked="0"/>
    </xf>
    <xf numFmtId="165" fontId="14" fillId="0" borderId="30" xfId="1" applyNumberFormat="1" applyFont="1" applyFill="1" applyBorder="1" applyAlignment="1" applyProtection="1">
      <alignment horizontal="center"/>
      <protection locked="0"/>
    </xf>
    <xf numFmtId="165" fontId="14" fillId="0" borderId="7" xfId="2" applyNumberFormat="1" applyFont="1" applyFill="1" applyBorder="1" applyAlignment="1" applyProtection="1">
      <alignment horizontal="center"/>
      <protection locked="0"/>
    </xf>
    <xf numFmtId="165" fontId="14" fillId="0" borderId="6" xfId="2" applyNumberFormat="1" applyFont="1" applyFill="1" applyBorder="1" applyAlignment="1" applyProtection="1">
      <alignment horizontal="center"/>
      <protection locked="0"/>
    </xf>
    <xf numFmtId="165" fontId="14" fillId="0" borderId="6" xfId="1" applyNumberFormat="1" applyFont="1" applyFill="1" applyBorder="1" applyAlignment="1" applyProtection="1">
      <alignment horizontal="center"/>
      <protection locked="0"/>
    </xf>
    <xf numFmtId="164" fontId="14" fillId="2" borderId="6" xfId="1" applyNumberFormat="1" applyFont="1" applyFill="1" applyBorder="1" applyAlignment="1" applyProtection="1">
      <alignment horizontal="center"/>
      <protection locked="0"/>
    </xf>
    <xf numFmtId="164" fontId="24" fillId="2" borderId="36" xfId="1" applyNumberFormat="1" applyFont="1" applyFill="1" applyBorder="1" applyAlignment="1" applyProtection="1">
      <alignment horizontal="center"/>
      <protection locked="0"/>
    </xf>
    <xf numFmtId="43" fontId="24" fillId="7" borderId="36" xfId="1" applyNumberFormat="1" applyFont="1" applyFill="1" applyBorder="1" applyAlignment="1" applyProtection="1">
      <alignment horizontal="center"/>
      <protection locked="0"/>
    </xf>
    <xf numFmtId="165" fontId="14" fillId="6" borderId="36" xfId="1" applyNumberFormat="1" applyFont="1" applyFill="1" applyBorder="1" applyAlignment="1" applyProtection="1">
      <alignment horizontal="center"/>
      <protection locked="0"/>
    </xf>
    <xf numFmtId="165" fontId="26" fillId="2" borderId="6" xfId="1" applyNumberFormat="1" applyFont="1" applyFill="1" applyBorder="1" applyAlignment="1" applyProtection="1">
      <alignment horizontal="center"/>
      <protection locked="0"/>
    </xf>
    <xf numFmtId="165" fontId="26" fillId="6" borderId="36" xfId="1" applyNumberFormat="1" applyFont="1" applyFill="1" applyBorder="1" applyAlignment="1" applyProtection="1">
      <alignment horizontal="center"/>
      <protection locked="0"/>
    </xf>
    <xf numFmtId="165" fontId="26" fillId="0" borderId="30" xfId="1" applyNumberFormat="1" applyFont="1" applyFill="1" applyBorder="1" applyAlignment="1" applyProtection="1">
      <alignment horizontal="center"/>
      <protection locked="0"/>
    </xf>
    <xf numFmtId="165" fontId="26" fillId="0" borderId="7" xfId="2" applyNumberFormat="1" applyFont="1" applyFill="1" applyBorder="1" applyAlignment="1" applyProtection="1">
      <alignment horizontal="center"/>
      <protection locked="0"/>
    </xf>
    <xf numFmtId="165" fontId="26" fillId="0" borderId="6" xfId="2" applyNumberFormat="1" applyFont="1" applyFill="1" applyBorder="1" applyAlignment="1" applyProtection="1">
      <alignment horizontal="center"/>
      <protection locked="0"/>
    </xf>
    <xf numFmtId="165" fontId="26" fillId="0" borderId="0" xfId="1" applyNumberFormat="1" applyFont="1" applyFill="1" applyBorder="1" applyAlignment="1" applyProtection="1">
      <alignment horizontal="center"/>
      <protection locked="0"/>
    </xf>
    <xf numFmtId="165" fontId="26" fillId="0" borderId="6" xfId="1" applyNumberFormat="1" applyFont="1" applyFill="1" applyBorder="1" applyAlignment="1" applyProtection="1">
      <alignment horizontal="center"/>
      <protection locked="0"/>
    </xf>
    <xf numFmtId="164" fontId="24" fillId="2" borderId="39" xfId="1" applyNumberFormat="1" applyFont="1" applyFill="1" applyBorder="1" applyAlignment="1" applyProtection="1">
      <alignment horizontal="center"/>
      <protection locked="0"/>
    </xf>
    <xf numFmtId="43" fontId="24" fillId="7" borderId="39" xfId="1" applyNumberFormat="1" applyFont="1" applyFill="1" applyBorder="1" applyAlignment="1" applyProtection="1">
      <alignment horizontal="center"/>
      <protection locked="0"/>
    </xf>
    <xf numFmtId="165" fontId="14" fillId="6" borderId="39" xfId="1" applyNumberFormat="1" applyFont="1" applyFill="1" applyBorder="1" applyAlignment="1" applyProtection="1">
      <alignment horizontal="center"/>
      <protection locked="0"/>
    </xf>
    <xf numFmtId="165" fontId="14" fillId="0" borderId="7" xfId="1" applyNumberFormat="1" applyFont="1" applyFill="1" applyBorder="1" applyAlignment="1" applyProtection="1">
      <alignment horizontal="center"/>
      <protection locked="0"/>
    </xf>
    <xf numFmtId="165" fontId="26" fillId="6" borderId="9" xfId="1" applyNumberFormat="1" applyFont="1" applyFill="1" applyBorder="1" applyAlignment="1" applyProtection="1">
      <alignment horizontal="center"/>
      <protection locked="0"/>
    </xf>
    <xf numFmtId="164" fontId="14" fillId="0" borderId="10" xfId="1" applyNumberFormat="1" applyFont="1" applyFill="1" applyBorder="1" applyAlignment="1" applyProtection="1">
      <alignment horizontal="center"/>
      <protection locked="0"/>
    </xf>
    <xf numFmtId="43" fontId="14" fillId="0" borderId="0" xfId="1" applyNumberFormat="1" applyFont="1" applyFill="1" applyBorder="1" applyAlignment="1" applyProtection="1">
      <protection locked="0"/>
    </xf>
    <xf numFmtId="165" fontId="14" fillId="5" borderId="0" xfId="1" applyNumberFormat="1" applyFont="1" applyFill="1" applyBorder="1" applyAlignment="1" applyProtection="1">
      <alignment horizontal="center"/>
      <protection locked="0"/>
    </xf>
    <xf numFmtId="164" fontId="14" fillId="2" borderId="1" xfId="1" applyNumberFormat="1" applyFont="1" applyFill="1" applyBorder="1" applyAlignment="1" applyProtection="1">
      <alignment horizontal="center" wrapText="1"/>
      <protection locked="0"/>
    </xf>
    <xf numFmtId="43" fontId="14" fillId="2" borderId="32" xfId="1" applyNumberFormat="1" applyFont="1" applyFill="1" applyBorder="1" applyAlignment="1" applyProtection="1">
      <alignment horizontal="center"/>
      <protection locked="0"/>
    </xf>
    <xf numFmtId="165" fontId="14" fillId="7" borderId="32" xfId="1" applyNumberFormat="1" applyFont="1" applyFill="1" applyBorder="1" applyAlignment="1" applyProtection="1">
      <alignment horizontal="center"/>
      <protection locked="0"/>
    </xf>
    <xf numFmtId="164" fontId="14" fillId="0" borderId="6" xfId="1" applyNumberFormat="1" applyFont="1" applyFill="1" applyBorder="1" applyAlignment="1" applyProtection="1">
      <alignment horizontal="center"/>
      <protection locked="0"/>
    </xf>
    <xf numFmtId="0" fontId="14" fillId="0" borderId="6" xfId="1" applyNumberFormat="1" applyFont="1" applyFill="1" applyBorder="1" applyAlignment="1" applyProtection="1">
      <alignment horizontal="center"/>
      <protection locked="0"/>
    </xf>
    <xf numFmtId="1" fontId="14" fillId="0" borderId="6" xfId="1" applyNumberFormat="1" applyFont="1" applyFill="1" applyBorder="1" applyAlignment="1" applyProtection="1">
      <alignment horizontal="center"/>
      <protection locked="0"/>
    </xf>
    <xf numFmtId="164" fontId="14" fillId="2" borderId="30" xfId="1" applyNumberFormat="1" applyFont="1" applyFill="1" applyBorder="1" applyAlignment="1" applyProtection="1">
      <alignment horizontal="center" wrapText="1"/>
      <protection locked="0"/>
    </xf>
    <xf numFmtId="165" fontId="14" fillId="7" borderId="36" xfId="1" applyNumberFormat="1" applyFont="1" applyFill="1" applyBorder="1" applyAlignment="1" applyProtection="1">
      <alignment horizontal="center"/>
      <protection locked="0"/>
    </xf>
    <xf numFmtId="164" fontId="14" fillId="2" borderId="30" xfId="1" applyNumberFormat="1" applyFont="1" applyFill="1" applyBorder="1" applyAlignment="1" applyProtection="1">
      <alignment horizontal="center"/>
      <protection locked="0"/>
    </xf>
    <xf numFmtId="165" fontId="24" fillId="0" borderId="10" xfId="1" applyNumberFormat="1" applyFont="1" applyFill="1" applyBorder="1" applyAlignment="1" applyProtection="1">
      <alignment horizontal="center"/>
      <protection locked="0"/>
    </xf>
    <xf numFmtId="0" fontId="18" fillId="5" borderId="0" xfId="2" applyFont="1" applyFill="1" applyBorder="1" applyAlignment="1" applyProtection="1">
      <alignment horizontal="center"/>
      <protection locked="0"/>
    </xf>
    <xf numFmtId="0" fontId="18" fillId="0" borderId="7" xfId="2" applyFont="1" applyFill="1" applyBorder="1" applyAlignment="1" applyProtection="1">
      <alignment horizontal="center"/>
      <protection locked="0"/>
    </xf>
    <xf numFmtId="0" fontId="18" fillId="0" borderId="7" xfId="2" applyFont="1" applyFill="1" applyBorder="1" applyAlignment="1" applyProtection="1">
      <alignment horizontal="left"/>
      <protection locked="0"/>
    </xf>
    <xf numFmtId="0" fontId="18" fillId="0" borderId="11" xfId="2" applyFont="1" applyFill="1" applyBorder="1" applyAlignment="1" applyProtection="1">
      <alignment horizontal="center"/>
      <protection locked="0"/>
    </xf>
    <xf numFmtId="0" fontId="14" fillId="0" borderId="7" xfId="2" applyFont="1" applyFill="1" applyBorder="1" applyAlignment="1" applyProtection="1">
      <alignment horizontal="left"/>
      <protection locked="0"/>
    </xf>
    <xf numFmtId="43" fontId="14" fillId="2" borderId="36" xfId="1" applyNumberFormat="1" applyFont="1" applyFill="1" applyBorder="1" applyAlignment="1" applyProtection="1">
      <alignment horizontal="center"/>
      <protection locked="0"/>
    </xf>
    <xf numFmtId="0" fontId="26" fillId="0" borderId="6" xfId="2" applyFont="1" applyFill="1" applyBorder="1" applyAlignment="1" applyProtection="1">
      <alignment horizontal="center"/>
      <protection locked="0"/>
    </xf>
    <xf numFmtId="164" fontId="24" fillId="2" borderId="42" xfId="1" applyNumberFormat="1" applyFont="1" applyFill="1" applyBorder="1" applyAlignment="1" applyProtection="1">
      <alignment horizontal="center"/>
      <protection locked="0"/>
    </xf>
    <xf numFmtId="43" fontId="14" fillId="2" borderId="42" xfId="1" applyNumberFormat="1" applyFont="1" applyFill="1" applyBorder="1" applyAlignment="1" applyProtection="1">
      <alignment horizontal="center"/>
      <protection locked="0"/>
    </xf>
    <xf numFmtId="164" fontId="14" fillId="2" borderId="42" xfId="1" applyNumberFormat="1" applyFont="1" applyFill="1" applyBorder="1" applyAlignment="1" applyProtection="1">
      <alignment horizontal="center"/>
      <protection locked="0"/>
    </xf>
    <xf numFmtId="0" fontId="14" fillId="0" borderId="2" xfId="2" applyFont="1" applyFill="1" applyBorder="1" applyAlignment="1" applyProtection="1">
      <alignment horizontal="left"/>
      <protection locked="0"/>
    </xf>
    <xf numFmtId="43" fontId="14" fillId="0" borderId="10" xfId="2" applyNumberFormat="1" applyFont="1" applyFill="1" applyBorder="1" applyAlignment="1" applyProtection="1">
      <protection locked="0"/>
    </xf>
    <xf numFmtId="43" fontId="14" fillId="7" borderId="42" xfId="1" applyNumberFormat="1" applyFont="1" applyFill="1" applyBorder="1" applyAlignment="1" applyProtection="1">
      <alignment horizontal="center"/>
      <protection locked="0"/>
    </xf>
    <xf numFmtId="165" fontId="14" fillId="0" borderId="10" xfId="1" applyNumberFormat="1" applyFont="1" applyFill="1" applyBorder="1" applyAlignment="1" applyProtection="1">
      <protection locked="0"/>
    </xf>
    <xf numFmtId="166" fontId="14" fillId="0" borderId="6" xfId="2" applyNumberFormat="1" applyFont="1" applyFill="1" applyBorder="1" applyAlignment="1" applyProtection="1">
      <alignment horizontal="center"/>
      <protection locked="0"/>
    </xf>
    <xf numFmtId="164" fontId="14" fillId="2" borderId="7" xfId="1" applyNumberFormat="1" applyFont="1" applyFill="1" applyBorder="1" applyAlignment="1" applyProtection="1">
      <alignment horizontal="center"/>
      <protection locked="0"/>
    </xf>
    <xf numFmtId="164" fontId="14" fillId="2" borderId="7" xfId="1" applyNumberFormat="1" applyFont="1" applyFill="1" applyBorder="1" applyAlignment="1" applyProtection="1">
      <protection locked="0"/>
    </xf>
    <xf numFmtId="49" fontId="14" fillId="2" borderId="6" xfId="1" applyNumberFormat="1" applyFont="1" applyFill="1" applyBorder="1" applyAlignment="1" applyProtection="1">
      <alignment horizontal="center"/>
      <protection locked="0"/>
    </xf>
    <xf numFmtId="0" fontId="14" fillId="0" borderId="8" xfId="2" applyFont="1" applyFill="1" applyBorder="1" applyAlignment="1" applyProtection="1">
      <alignment horizontal="left"/>
      <protection locked="0"/>
    </xf>
    <xf numFmtId="166" fontId="14" fillId="0" borderId="9" xfId="2" applyNumberFormat="1" applyFont="1" applyFill="1" applyBorder="1" applyAlignment="1" applyProtection="1">
      <alignment horizontal="center"/>
      <protection locked="0"/>
    </xf>
    <xf numFmtId="164" fontId="14" fillId="2" borderId="8" xfId="1" applyNumberFormat="1" applyFont="1" applyFill="1" applyBorder="1" applyAlignment="1" applyProtection="1">
      <protection locked="0"/>
    </xf>
    <xf numFmtId="49" fontId="14" fillId="2" borderId="9" xfId="1" applyNumberFormat="1" applyFont="1" applyFill="1" applyBorder="1" applyAlignment="1" applyProtection="1">
      <alignment horizontal="center"/>
      <protection locked="0"/>
    </xf>
    <xf numFmtId="0" fontId="14" fillId="0" borderId="2" xfId="2" applyFont="1" applyFill="1" applyBorder="1" applyAlignment="1" applyProtection="1">
      <alignment horizontal="center"/>
      <protection locked="0"/>
    </xf>
    <xf numFmtId="43" fontId="14" fillId="7" borderId="10" xfId="1" applyNumberFormat="1" applyFont="1" applyFill="1" applyBorder="1" applyAlignment="1" applyProtection="1">
      <protection locked="0"/>
    </xf>
    <xf numFmtId="43" fontId="14" fillId="0" borderId="0" xfId="1" applyNumberFormat="1" applyFont="1" applyFill="1" applyBorder="1" applyAlignment="1" applyProtection="1">
      <alignment horizontal="center"/>
      <protection locked="0"/>
    </xf>
    <xf numFmtId="43" fontId="14" fillId="0" borderId="44" xfId="1" applyNumberFormat="1" applyFont="1" applyFill="1" applyBorder="1" applyAlignment="1" applyProtection="1">
      <protection locked="0"/>
    </xf>
    <xf numFmtId="0" fontId="27" fillId="0" borderId="0" xfId="2" applyFont="1" applyFill="1" applyBorder="1" applyAlignment="1" applyProtection="1">
      <protection locked="0"/>
    </xf>
    <xf numFmtId="0" fontId="20" fillId="0" borderId="0" xfId="2" applyFont="1" applyFill="1" applyBorder="1" applyAlignment="1" applyProtection="1">
      <protection locked="0"/>
    </xf>
    <xf numFmtId="164" fontId="28" fillId="0" borderId="0" xfId="1" applyNumberFormat="1" applyFont="1" applyFill="1" applyBorder="1" applyAlignment="1" applyProtection="1">
      <protection locked="0"/>
    </xf>
    <xf numFmtId="0" fontId="19" fillId="0" borderId="0" xfId="2" applyFont="1" applyFill="1" applyBorder="1" applyAlignment="1" applyProtection="1">
      <alignment horizontal="left"/>
      <protection locked="0"/>
    </xf>
    <xf numFmtId="164" fontId="18" fillId="0" borderId="1" xfId="1" applyNumberFormat="1" applyFont="1" applyFill="1" applyBorder="1" applyAlignment="1" applyProtection="1">
      <protection locked="0"/>
    </xf>
    <xf numFmtId="164" fontId="18" fillId="0" borderId="2" xfId="1" applyNumberFormat="1" applyFont="1" applyFill="1" applyBorder="1" applyAlignment="1" applyProtection="1">
      <protection locked="0"/>
    </xf>
    <xf numFmtId="164" fontId="18" fillId="0" borderId="3" xfId="1" applyNumberFormat="1" applyFont="1" applyFill="1" applyBorder="1" applyAlignment="1" applyProtection="1">
      <protection locked="0"/>
    </xf>
    <xf numFmtId="0" fontId="13" fillId="0" borderId="4" xfId="2" applyFont="1" applyFill="1" applyBorder="1" applyAlignment="1" applyProtection="1">
      <alignment horizontal="center"/>
      <protection locked="0"/>
    </xf>
    <xf numFmtId="0" fontId="22" fillId="0" borderId="1" xfId="2" applyFont="1" applyFill="1" applyBorder="1" applyAlignment="1" applyProtection="1">
      <protection locked="0"/>
    </xf>
    <xf numFmtId="0" fontId="22" fillId="0" borderId="2" xfId="2" applyFont="1" applyFill="1" applyBorder="1" applyAlignment="1" applyProtection="1">
      <protection locked="0"/>
    </xf>
    <xf numFmtId="0" fontId="22" fillId="0" borderId="3" xfId="2" applyFont="1" applyFill="1" applyBorder="1" applyAlignment="1" applyProtection="1">
      <protection locked="0"/>
    </xf>
    <xf numFmtId="0" fontId="13" fillId="0" borderId="9" xfId="2" applyFont="1" applyFill="1" applyBorder="1" applyAlignment="1" applyProtection="1">
      <alignment horizontal="center"/>
      <protection locked="0"/>
    </xf>
    <xf numFmtId="164" fontId="13" fillId="6" borderId="8" xfId="1" applyNumberFormat="1" applyFont="1" applyFill="1" applyBorder="1" applyAlignment="1" applyProtection="1">
      <alignment horizontal="center" wrapText="1"/>
      <protection locked="0"/>
    </xf>
    <xf numFmtId="0" fontId="14" fillId="0" borderId="15" xfId="2" applyFont="1" applyFill="1" applyBorder="1" applyAlignment="1" applyProtection="1">
      <alignment horizontal="center"/>
      <protection locked="0"/>
    </xf>
    <xf numFmtId="0" fontId="14" fillId="0" borderId="16" xfId="2" applyFont="1" applyFill="1" applyBorder="1" applyAlignment="1" applyProtection="1">
      <alignment horizontal="left"/>
      <protection locked="0"/>
    </xf>
    <xf numFmtId="1" fontId="15" fillId="0" borderId="16" xfId="1" applyNumberFormat="1" applyFont="1" applyFill="1" applyBorder="1" applyAlignment="1" applyProtection="1">
      <alignment horizontal="center"/>
      <protection locked="0"/>
    </xf>
    <xf numFmtId="1" fontId="15" fillId="0" borderId="14" xfId="2" applyNumberFormat="1" applyFont="1" applyFill="1" applyBorder="1" applyAlignment="1" applyProtection="1">
      <alignment horizontal="center"/>
      <protection locked="0"/>
    </xf>
    <xf numFmtId="1" fontId="15" fillId="0" borderId="15" xfId="1" applyNumberFormat="1" applyFont="1" applyFill="1" applyBorder="1" applyAlignment="1" applyProtection="1">
      <alignment horizontal="center"/>
      <protection locked="0"/>
    </xf>
    <xf numFmtId="43" fontId="15" fillId="2" borderId="15" xfId="1" applyNumberFormat="1" applyFont="1" applyFill="1" applyBorder="1" applyAlignment="1" applyProtection="1">
      <alignment horizontal="center"/>
      <protection locked="0"/>
    </xf>
    <xf numFmtId="0" fontId="14" fillId="0" borderId="19" xfId="2" applyFont="1" applyFill="1" applyBorder="1" applyAlignment="1" applyProtection="1">
      <alignment horizontal="center"/>
      <protection locked="0"/>
    </xf>
    <xf numFmtId="0" fontId="14" fillId="0" borderId="20" xfId="2" applyFont="1" applyFill="1" applyBorder="1" applyAlignment="1" applyProtection="1">
      <alignment horizontal="left"/>
      <protection locked="0"/>
    </xf>
    <xf numFmtId="1" fontId="15" fillId="0" borderId="20" xfId="1" applyNumberFormat="1" applyFont="1" applyFill="1" applyBorder="1" applyAlignment="1" applyProtection="1">
      <alignment horizontal="center"/>
      <protection locked="0"/>
    </xf>
    <xf numFmtId="1" fontId="15" fillId="0" borderId="18" xfId="2" applyNumberFormat="1" applyFont="1" applyFill="1" applyBorder="1" applyAlignment="1" applyProtection="1">
      <alignment horizontal="center"/>
      <protection locked="0"/>
    </xf>
    <xf numFmtId="1" fontId="15" fillId="0" borderId="19" xfId="1" applyNumberFormat="1" applyFont="1" applyFill="1" applyBorder="1" applyAlignment="1" applyProtection="1">
      <alignment horizontal="center"/>
      <protection locked="0"/>
    </xf>
    <xf numFmtId="43" fontId="15" fillId="2" borderId="19" xfId="1" applyNumberFormat="1" applyFont="1" applyFill="1" applyBorder="1" applyAlignment="1" applyProtection="1">
      <alignment horizontal="center"/>
      <protection locked="0"/>
    </xf>
    <xf numFmtId="1" fontId="15" fillId="0" borderId="19" xfId="2" applyNumberFormat="1" applyFont="1" applyFill="1" applyBorder="1" applyAlignment="1" applyProtection="1">
      <alignment horizontal="center"/>
      <protection locked="0"/>
    </xf>
    <xf numFmtId="43" fontId="29" fillId="2" borderId="15" xfId="1" applyNumberFormat="1" applyFont="1" applyFill="1" applyBorder="1" applyAlignment="1" applyProtection="1">
      <alignment horizontal="center"/>
      <protection locked="0"/>
    </xf>
    <xf numFmtId="1" fontId="15" fillId="0" borderId="21" xfId="1" applyNumberFormat="1" applyFont="1" applyFill="1" applyBorder="1" applyAlignment="1" applyProtection="1">
      <alignment horizontal="center"/>
      <protection locked="0"/>
    </xf>
    <xf numFmtId="0" fontId="14" fillId="0" borderId="19" xfId="2" applyFont="1" applyFill="1" applyBorder="1" applyAlignment="1" applyProtection="1">
      <alignment horizontal="left"/>
      <protection locked="0"/>
    </xf>
    <xf numFmtId="0" fontId="14" fillId="0" borderId="45" xfId="2" applyFont="1" applyFill="1" applyBorder="1" applyAlignment="1" applyProtection="1">
      <alignment horizontal="left"/>
      <protection locked="0"/>
    </xf>
    <xf numFmtId="1" fontId="15" fillId="0" borderId="26" xfId="2" applyNumberFormat="1" applyFont="1" applyFill="1" applyBorder="1" applyAlignment="1" applyProtection="1">
      <alignment horizontal="center"/>
      <protection locked="0"/>
    </xf>
    <xf numFmtId="1" fontId="15" fillId="0" borderId="26" xfId="1" applyNumberFormat="1" applyFont="1" applyFill="1" applyBorder="1" applyAlignment="1" applyProtection="1">
      <alignment horizontal="center"/>
      <protection locked="0"/>
    </xf>
    <xf numFmtId="43" fontId="15" fillId="2" borderId="26" xfId="1" applyNumberFormat="1" applyFont="1" applyFill="1" applyBorder="1" applyAlignment="1" applyProtection="1">
      <alignment horizontal="center"/>
      <protection locked="0"/>
    </xf>
    <xf numFmtId="0" fontId="13" fillId="0" borderId="3" xfId="2" applyFont="1" applyFill="1" applyBorder="1" applyAlignment="1" applyProtection="1">
      <alignment horizontal="center"/>
      <protection locked="0"/>
    </xf>
    <xf numFmtId="43" fontId="14" fillId="2" borderId="9" xfId="1" applyNumberFormat="1" applyFont="1" applyFill="1" applyBorder="1" applyAlignment="1" applyProtection="1">
      <alignment horizontal="center"/>
      <protection locked="0"/>
    </xf>
    <xf numFmtId="43" fontId="24" fillId="7" borderId="9" xfId="1" applyNumberFormat="1" applyFont="1" applyFill="1" applyBorder="1" applyAlignment="1" applyProtection="1">
      <alignment horizontal="center"/>
      <protection locked="0"/>
    </xf>
    <xf numFmtId="165" fontId="14" fillId="6" borderId="9" xfId="1" applyNumberFormat="1" applyFont="1" applyFill="1" applyBorder="1" applyAlignment="1" applyProtection="1">
      <alignment horizontal="center"/>
      <protection locked="0"/>
    </xf>
    <xf numFmtId="1" fontId="19" fillId="0" borderId="10" xfId="1" applyNumberFormat="1" applyFont="1" applyFill="1" applyBorder="1" applyAlignment="1" applyProtection="1">
      <alignment horizontal="center"/>
      <protection locked="0"/>
    </xf>
    <xf numFmtId="43" fontId="19" fillId="2" borderId="10" xfId="1" applyNumberFormat="1" applyFont="1" applyFill="1" applyBorder="1" applyAlignment="1" applyProtection="1">
      <alignment horizontal="center"/>
      <protection locked="0"/>
    </xf>
    <xf numFmtId="0" fontId="13" fillId="0" borderId="0" xfId="2" applyFont="1" applyFill="1" applyBorder="1" applyAlignment="1" applyProtection="1">
      <protection locked="0"/>
    </xf>
    <xf numFmtId="0" fontId="13" fillId="5" borderId="0" xfId="2" applyFont="1" applyFill="1" applyBorder="1" applyAlignment="1" applyProtection="1">
      <alignment horizontal="center"/>
      <protection locked="0"/>
    </xf>
    <xf numFmtId="43" fontId="24" fillId="5" borderId="0" xfId="1" applyNumberFormat="1" applyFont="1" applyFill="1" applyBorder="1" applyAlignment="1" applyProtection="1">
      <protection locked="0"/>
    </xf>
    <xf numFmtId="43" fontId="14" fillId="5" borderId="0" xfId="1" applyNumberFormat="1" applyFont="1" applyFill="1" applyBorder="1" applyAlignment="1" applyProtection="1">
      <protection locked="0"/>
    </xf>
    <xf numFmtId="164" fontId="14" fillId="5" borderId="0" xfId="1" applyNumberFormat="1" applyFont="1" applyFill="1" applyBorder="1" applyAlignment="1" applyProtection="1">
      <alignment horizontal="center"/>
      <protection locked="0"/>
    </xf>
    <xf numFmtId="1" fontId="19" fillId="5" borderId="0" xfId="1" applyNumberFormat="1" applyFont="1" applyFill="1" applyBorder="1" applyAlignment="1" applyProtection="1">
      <alignment horizontal="center"/>
      <protection locked="0"/>
    </xf>
    <xf numFmtId="43" fontId="19" fillId="5" borderId="0" xfId="1" applyNumberFormat="1" applyFont="1" applyFill="1" applyBorder="1" applyAlignment="1" applyProtection="1">
      <alignment horizontal="center"/>
      <protection locked="0"/>
    </xf>
    <xf numFmtId="0" fontId="20" fillId="5" borderId="0" xfId="2" applyFont="1" applyFill="1" applyBorder="1" applyAlignment="1" applyProtection="1">
      <protection locked="0"/>
    </xf>
    <xf numFmtId="0" fontId="13" fillId="5" borderId="0" xfId="2" applyFont="1" applyFill="1" applyBorder="1" applyAlignment="1" applyProtection="1">
      <protection locked="0"/>
    </xf>
    <xf numFmtId="0" fontId="13" fillId="0" borderId="5" xfId="2" applyFont="1" applyFill="1" applyBorder="1" applyAlignment="1" applyProtection="1">
      <alignment horizontal="center"/>
      <protection locked="0"/>
    </xf>
    <xf numFmtId="0" fontId="13" fillId="0" borderId="8" xfId="2" applyFont="1" applyFill="1" applyBorder="1" applyAlignment="1" applyProtection="1">
      <alignment horizontal="center"/>
      <protection locked="0"/>
    </xf>
    <xf numFmtId="0" fontId="14" fillId="0" borderId="28" xfId="2" applyFont="1" applyFill="1" applyBorder="1" applyAlignment="1" applyProtection="1">
      <alignment horizontal="center"/>
      <protection locked="0"/>
    </xf>
    <xf numFmtId="0" fontId="30" fillId="0" borderId="28" xfId="2" applyFont="1" applyFill="1" applyBorder="1" applyAlignment="1" applyProtection="1">
      <alignment horizontal="left"/>
      <protection locked="0"/>
    </xf>
    <xf numFmtId="1" fontId="28" fillId="0" borderId="28" xfId="1" applyNumberFormat="1" applyFont="1" applyFill="1" applyBorder="1" applyAlignment="1" applyProtection="1">
      <alignment horizontal="center"/>
      <protection locked="0"/>
    </xf>
    <xf numFmtId="0" fontId="28" fillId="0" borderId="28" xfId="2" applyFont="1" applyFill="1" applyBorder="1" applyAlignment="1" applyProtection="1">
      <alignment horizontal="center"/>
      <protection locked="0"/>
    </xf>
    <xf numFmtId="1" fontId="28" fillId="0" borderId="15" xfId="1" applyNumberFormat="1" applyFont="1" applyFill="1" applyBorder="1" applyAlignment="1" applyProtection="1">
      <alignment horizontal="center"/>
      <protection locked="0"/>
    </xf>
    <xf numFmtId="164" fontId="15" fillId="2" borderId="29" xfId="1" applyNumberFormat="1" applyFont="1" applyFill="1" applyBorder="1" applyAlignment="1" applyProtection="1">
      <alignment horizontal="center" wrapText="1"/>
      <protection locked="0"/>
    </xf>
    <xf numFmtId="165" fontId="15" fillId="2" borderId="28" xfId="1" applyNumberFormat="1" applyFont="1" applyFill="1" applyBorder="1" applyAlignment="1" applyProtection="1">
      <alignment horizontal="center"/>
      <protection locked="0"/>
    </xf>
    <xf numFmtId="1" fontId="20" fillId="0" borderId="19" xfId="1" applyNumberFormat="1" applyFont="1" applyFill="1" applyBorder="1" applyAlignment="1" applyProtection="1">
      <alignment horizontal="center"/>
      <protection locked="0"/>
    </xf>
    <xf numFmtId="0" fontId="20" fillId="0" borderId="19" xfId="2" applyFont="1" applyFill="1" applyBorder="1" applyAlignment="1" applyProtection="1">
      <alignment horizontal="center"/>
      <protection locked="0"/>
    </xf>
    <xf numFmtId="164" fontId="15" fillId="2" borderId="20" xfId="1" applyNumberFormat="1" applyFont="1" applyFill="1" applyBorder="1" applyAlignment="1" applyProtection="1">
      <alignment horizontal="center"/>
      <protection locked="0"/>
    </xf>
    <xf numFmtId="164" fontId="15" fillId="2" borderId="19" xfId="1" applyNumberFormat="1" applyFont="1" applyFill="1" applyBorder="1" applyAlignment="1" applyProtection="1">
      <alignment horizontal="center"/>
      <protection locked="0"/>
    </xf>
    <xf numFmtId="0" fontId="30" fillId="0" borderId="19" xfId="2" applyFont="1" applyFill="1" applyBorder="1" applyAlignment="1" applyProtection="1">
      <alignment horizontal="center"/>
      <protection locked="0"/>
    </xf>
    <xf numFmtId="0" fontId="30" fillId="0" borderId="19" xfId="2" applyFont="1" applyFill="1" applyBorder="1" applyAlignment="1" applyProtection="1">
      <alignment horizontal="left"/>
      <protection locked="0"/>
    </xf>
    <xf numFmtId="1" fontId="28" fillId="0" borderId="19" xfId="1" applyNumberFormat="1" applyFont="1" applyFill="1" applyBorder="1" applyAlignment="1" applyProtection="1">
      <alignment horizontal="center"/>
      <protection locked="0"/>
    </xf>
    <xf numFmtId="0" fontId="28" fillId="0" borderId="19" xfId="2" applyFont="1" applyFill="1" applyBorder="1" applyAlignment="1" applyProtection="1">
      <alignment horizontal="center"/>
      <protection locked="0"/>
    </xf>
    <xf numFmtId="0" fontId="30" fillId="0" borderId="26" xfId="2" applyFont="1" applyFill="1" applyBorder="1" applyAlignment="1" applyProtection="1">
      <alignment horizontal="center"/>
      <protection locked="0"/>
    </xf>
    <xf numFmtId="0" fontId="30" fillId="0" borderId="26" xfId="2" applyFont="1" applyFill="1" applyBorder="1" applyAlignment="1" applyProtection="1">
      <alignment horizontal="left"/>
      <protection locked="0"/>
    </xf>
    <xf numFmtId="164" fontId="15" fillId="2" borderId="26" xfId="1" applyNumberFormat="1" applyFont="1" applyFill="1" applyBorder="1" applyAlignment="1" applyProtection="1">
      <alignment horizontal="center"/>
      <protection locked="0"/>
    </xf>
    <xf numFmtId="0" fontId="30" fillId="0" borderId="9" xfId="2" applyFont="1" applyFill="1" applyBorder="1" applyAlignment="1" applyProtection="1">
      <alignment horizontal="left"/>
      <protection locked="0"/>
    </xf>
    <xf numFmtId="164" fontId="15" fillId="2" borderId="9" xfId="1" applyNumberFormat="1" applyFont="1" applyFill="1" applyBorder="1" applyAlignment="1" applyProtection="1">
      <alignment horizontal="center"/>
      <protection locked="0"/>
    </xf>
    <xf numFmtId="2" fontId="19" fillId="2" borderId="10" xfId="1" applyNumberFormat="1" applyFont="1" applyFill="1" applyBorder="1" applyAlignment="1" applyProtection="1">
      <alignment horizontal="center"/>
      <protection locked="0"/>
    </xf>
    <xf numFmtId="164" fontId="19" fillId="2" borderId="10" xfId="1" applyNumberFormat="1" applyFont="1" applyFill="1" applyBorder="1" applyAlignment="1" applyProtection="1">
      <alignment horizontal="center"/>
      <protection locked="0"/>
    </xf>
    <xf numFmtId="165" fontId="13" fillId="2" borderId="10" xfId="1" applyNumberFormat="1" applyFont="1" applyFill="1" applyBorder="1" applyAlignment="1" applyProtection="1">
      <alignment horizontal="center"/>
      <protection locked="0"/>
    </xf>
    <xf numFmtId="0" fontId="18" fillId="0" borderId="14" xfId="2" applyFont="1" applyFill="1" applyBorder="1" applyAlignment="1" applyProtection="1">
      <alignment horizontal="center"/>
      <protection locked="0"/>
    </xf>
    <xf numFmtId="0" fontId="18" fillId="0" borderId="14" xfId="2" applyFont="1" applyFill="1" applyBorder="1" applyAlignment="1" applyProtection="1">
      <alignment horizontal="left"/>
      <protection locked="0"/>
    </xf>
    <xf numFmtId="0" fontId="18" fillId="0" borderId="17" xfId="2" applyFont="1" applyFill="1" applyBorder="1" applyAlignment="1" applyProtection="1">
      <alignment horizontal="center"/>
      <protection locked="0"/>
    </xf>
    <xf numFmtId="164" fontId="18" fillId="0" borderId="15" xfId="1" applyNumberFormat="1" applyFont="1" applyFill="1" applyBorder="1" applyAlignment="1" applyProtection="1">
      <alignment horizontal="center"/>
      <protection locked="0"/>
    </xf>
    <xf numFmtId="1" fontId="18" fillId="0" borderId="17" xfId="1" applyNumberFormat="1" applyFont="1" applyFill="1" applyBorder="1" applyAlignment="1" applyProtection="1">
      <alignment horizontal="center"/>
      <protection locked="0"/>
    </xf>
    <xf numFmtId="43" fontId="18" fillId="0" borderId="15" xfId="1" applyFont="1" applyFill="1" applyBorder="1" applyAlignment="1" applyProtection="1">
      <alignment horizontal="center"/>
      <protection locked="0"/>
    </xf>
    <xf numFmtId="0" fontId="18" fillId="0" borderId="15" xfId="2" applyFont="1" applyFill="1" applyBorder="1" applyAlignment="1" applyProtection="1">
      <alignment horizontal="center"/>
      <protection locked="0"/>
    </xf>
    <xf numFmtId="164" fontId="14" fillId="2" borderId="15" xfId="1" applyNumberFormat="1" applyFont="1" applyFill="1" applyBorder="1" applyAlignment="1" applyProtection="1">
      <alignment horizontal="center"/>
      <protection locked="0"/>
    </xf>
    <xf numFmtId="0" fontId="14" fillId="0" borderId="18" xfId="2" applyFont="1" applyFill="1" applyBorder="1" applyAlignment="1" applyProtection="1">
      <alignment horizontal="center"/>
      <protection locked="0"/>
    </xf>
    <xf numFmtId="0" fontId="14" fillId="0" borderId="18" xfId="2" applyFont="1" applyFill="1" applyBorder="1" applyAlignment="1" applyProtection="1">
      <alignment horizontal="left"/>
      <protection locked="0"/>
    </xf>
    <xf numFmtId="0" fontId="13" fillId="0" borderId="1" xfId="2" applyFont="1" applyFill="1" applyBorder="1" applyAlignment="1" applyProtection="1">
      <alignment horizontal="center"/>
      <protection locked="0"/>
    </xf>
    <xf numFmtId="0" fontId="13" fillId="0" borderId="2" xfId="2" applyFont="1" applyFill="1" applyBorder="1" applyAlignment="1" applyProtection="1">
      <alignment horizontal="left"/>
      <protection locked="0"/>
    </xf>
    <xf numFmtId="43" fontId="14" fillId="0" borderId="0" xfId="2" applyNumberFormat="1" applyFont="1" applyFill="1" applyBorder="1" applyAlignment="1" applyProtection="1">
      <protection locked="0"/>
    </xf>
    <xf numFmtId="0" fontId="31" fillId="0" borderId="5" xfId="2" applyFont="1" applyFill="1" applyBorder="1" applyAlignment="1" applyProtection="1">
      <alignment horizontal="left"/>
      <protection locked="0"/>
    </xf>
    <xf numFmtId="0" fontId="19" fillId="0" borderId="15" xfId="2" applyFont="1" applyFill="1" applyBorder="1" applyAlignment="1" applyProtection="1">
      <alignment horizontal="center"/>
      <protection locked="0"/>
    </xf>
    <xf numFmtId="164" fontId="19" fillId="0" borderId="15" xfId="1" applyNumberFormat="1" applyFont="1" applyFill="1" applyBorder="1" applyAlignment="1" applyProtection="1">
      <alignment horizontal="center"/>
      <protection locked="0"/>
    </xf>
    <xf numFmtId="1" fontId="19" fillId="0" borderId="17" xfId="1" applyNumberFormat="1" applyFont="1" applyFill="1" applyBorder="1" applyAlignment="1" applyProtection="1">
      <alignment horizontal="center"/>
      <protection locked="0"/>
    </xf>
    <xf numFmtId="43" fontId="19" fillId="0" borderId="15" xfId="1" applyFont="1" applyFill="1" applyBorder="1" applyAlignment="1" applyProtection="1">
      <alignment horizontal="center"/>
      <protection locked="0"/>
    </xf>
    <xf numFmtId="43" fontId="15" fillId="0" borderId="15" xfId="2" applyNumberFormat="1" applyFont="1" applyFill="1" applyBorder="1" applyAlignment="1" applyProtection="1">
      <alignment horizontal="center"/>
      <protection locked="0"/>
    </xf>
    <xf numFmtId="164" fontId="15" fillId="2" borderId="14" xfId="1" applyNumberFormat="1" applyFont="1" applyFill="1" applyBorder="1" applyAlignment="1" applyProtection="1">
      <alignment horizontal="center"/>
      <protection locked="0"/>
    </xf>
    <xf numFmtId="164" fontId="15" fillId="2" borderId="15" xfId="1" applyNumberFormat="1" applyFont="1" applyFill="1" applyBorder="1" applyAlignment="1" applyProtection="1">
      <alignment horizontal="center"/>
      <protection locked="0"/>
    </xf>
    <xf numFmtId="0" fontId="14" fillId="0" borderId="46" xfId="2" applyFont="1" applyFill="1" applyBorder="1" applyAlignment="1" applyProtection="1">
      <alignment horizontal="center"/>
      <protection locked="0"/>
    </xf>
    <xf numFmtId="0" fontId="14" fillId="0" borderId="46" xfId="2" applyFont="1" applyFill="1" applyBorder="1" applyAlignment="1" applyProtection="1">
      <alignment horizontal="left"/>
      <protection locked="0"/>
    </xf>
    <xf numFmtId="164" fontId="15" fillId="2" borderId="18" xfId="1" applyNumberFormat="1" applyFont="1" applyFill="1" applyBorder="1" applyAlignment="1" applyProtection="1">
      <alignment horizontal="center"/>
      <protection locked="0"/>
    </xf>
    <xf numFmtId="164" fontId="15" fillId="2" borderId="18" xfId="1" applyNumberFormat="1" applyFont="1" applyFill="1" applyBorder="1" applyAlignment="1" applyProtection="1">
      <protection locked="0"/>
    </xf>
    <xf numFmtId="49" fontId="15" fillId="2" borderId="19" xfId="1" applyNumberFormat="1" applyFont="1" applyFill="1" applyBorder="1" applyAlignment="1" applyProtection="1">
      <alignment horizontal="center"/>
      <protection locked="0"/>
    </xf>
    <xf numFmtId="0" fontId="14" fillId="0" borderId="25" xfId="2" applyFont="1" applyFill="1" applyBorder="1" applyAlignment="1" applyProtection="1">
      <alignment horizontal="center"/>
      <protection locked="0"/>
    </xf>
    <xf numFmtId="0" fontId="14" fillId="0" borderId="25" xfId="2" applyFont="1" applyFill="1" applyBorder="1" applyAlignment="1" applyProtection="1">
      <alignment horizontal="left"/>
      <protection locked="0"/>
    </xf>
    <xf numFmtId="1" fontId="15" fillId="0" borderId="45" xfId="1" applyNumberFormat="1" applyFont="1" applyFill="1" applyBorder="1" applyAlignment="1" applyProtection="1">
      <alignment horizontal="center"/>
      <protection locked="0"/>
    </xf>
    <xf numFmtId="164" fontId="15" fillId="2" borderId="25" xfId="1" applyNumberFormat="1" applyFont="1" applyFill="1" applyBorder="1" applyAlignment="1" applyProtection="1">
      <protection locked="0"/>
    </xf>
    <xf numFmtId="49" fontId="15" fillId="2" borderId="26" xfId="1" applyNumberFormat="1" applyFont="1" applyFill="1" applyBorder="1" applyAlignment="1" applyProtection="1">
      <alignment horizontal="center"/>
      <protection locked="0"/>
    </xf>
    <xf numFmtId="1" fontId="15" fillId="0" borderId="47" xfId="1" applyNumberFormat="1" applyFont="1" applyFill="1" applyBorder="1" applyAlignment="1" applyProtection="1">
      <alignment horizontal="center"/>
      <protection locked="0"/>
    </xf>
    <xf numFmtId="1" fontId="15" fillId="0" borderId="23" xfId="1" applyNumberFormat="1" applyFont="1" applyFill="1" applyBorder="1" applyAlignment="1" applyProtection="1">
      <alignment horizontal="center"/>
      <protection locked="0"/>
    </xf>
    <xf numFmtId="1" fontId="15" fillId="0" borderId="23" xfId="2" applyNumberFormat="1" applyFont="1" applyFill="1" applyBorder="1" applyAlignment="1" applyProtection="1">
      <alignment horizontal="center"/>
      <protection locked="0"/>
    </xf>
    <xf numFmtId="1" fontId="19" fillId="0" borderId="3" xfId="1" applyNumberFormat="1" applyFont="1" applyFill="1" applyBorder="1" applyAlignment="1" applyProtection="1">
      <alignment horizontal="center"/>
      <protection locked="0"/>
    </xf>
    <xf numFmtId="1" fontId="19" fillId="2" borderId="10" xfId="1" applyNumberFormat="1" applyFont="1" applyFill="1" applyBorder="1" applyAlignment="1" applyProtection="1">
      <alignment horizontal="center"/>
      <protection locked="0"/>
    </xf>
    <xf numFmtId="42" fontId="17" fillId="0" borderId="0" xfId="1" applyNumberFormat="1" applyFont="1" applyFill="1" applyBorder="1" applyAlignment="1" applyProtection="1">
      <alignment horizontal="center"/>
      <protection locked="0"/>
    </xf>
    <xf numFmtId="3" fontId="17" fillId="0" borderId="0" xfId="1" applyNumberFormat="1" applyFont="1" applyFill="1" applyBorder="1" applyAlignment="1" applyProtection="1">
      <alignment horizontal="center"/>
      <protection locked="0"/>
    </xf>
    <xf numFmtId="3" fontId="17" fillId="0" borderId="0" xfId="2" applyNumberFormat="1" applyFont="1" applyFill="1" applyBorder="1" applyAlignment="1" applyProtection="1">
      <alignment horizontal="center"/>
      <protection locked="0"/>
    </xf>
    <xf numFmtId="42" fontId="15" fillId="0" borderId="0" xfId="1" applyNumberFormat="1" applyFont="1" applyFill="1" applyBorder="1" applyAlignment="1" applyProtection="1">
      <alignment horizontal="center"/>
      <protection locked="0"/>
    </xf>
    <xf numFmtId="3" fontId="15" fillId="0" borderId="0" xfId="1" applyNumberFormat="1" applyFont="1" applyFill="1" applyBorder="1" applyAlignment="1" applyProtection="1">
      <alignment horizontal="center"/>
      <protection locked="0"/>
    </xf>
    <xf numFmtId="3" fontId="15" fillId="0" borderId="0" xfId="2" applyNumberFormat="1" applyFont="1" applyFill="1" applyBorder="1" applyAlignment="1" applyProtection="1">
      <alignment horizontal="center"/>
      <protection locked="0"/>
    </xf>
    <xf numFmtId="42" fontId="18" fillId="0" borderId="0" xfId="1" applyNumberFormat="1" applyFont="1" applyFill="1" applyBorder="1" applyAlignment="1" applyProtection="1">
      <alignment horizontal="center"/>
      <protection locked="0"/>
    </xf>
    <xf numFmtId="3" fontId="18" fillId="0" borderId="0" xfId="1" applyNumberFormat="1" applyFont="1" applyFill="1" applyBorder="1" applyAlignment="1" applyProtection="1">
      <alignment horizontal="center"/>
      <protection locked="0"/>
    </xf>
    <xf numFmtId="3" fontId="18" fillId="0" borderId="0" xfId="2" applyNumberFormat="1" applyFont="1" applyFill="1" applyBorder="1" applyAlignment="1" applyProtection="1">
      <alignment horizontal="center"/>
      <protection locked="0"/>
    </xf>
    <xf numFmtId="42" fontId="25" fillId="0" borderId="10" xfId="1" applyNumberFormat="1" applyFont="1" applyFill="1" applyBorder="1" applyAlignment="1" applyProtection="1">
      <alignment horizontal="center" wrapText="1"/>
      <protection locked="0"/>
    </xf>
    <xf numFmtId="3" fontId="25" fillId="0" borderId="10" xfId="1" applyNumberFormat="1" applyFont="1" applyFill="1" applyBorder="1" applyAlignment="1" applyProtection="1">
      <alignment horizontal="center" wrapText="1"/>
      <protection locked="0"/>
    </xf>
    <xf numFmtId="3" fontId="25" fillId="0" borderId="10" xfId="2" applyNumberFormat="1" applyFont="1" applyFill="1" applyBorder="1" applyAlignment="1" applyProtection="1">
      <alignment horizontal="center" wrapText="1"/>
      <protection locked="0"/>
    </xf>
    <xf numFmtId="42" fontId="14" fillId="0" borderId="30" xfId="1" applyNumberFormat="1" applyFont="1" applyFill="1" applyBorder="1" applyAlignment="1" applyProtection="1">
      <alignment horizontal="center"/>
      <protection locked="0"/>
    </xf>
    <xf numFmtId="3" fontId="14" fillId="0" borderId="7" xfId="2" applyNumberFormat="1" applyFont="1" applyFill="1" applyBorder="1" applyAlignment="1" applyProtection="1">
      <alignment horizontal="center"/>
      <protection locked="0"/>
    </xf>
    <xf numFmtId="3" fontId="14" fillId="0" borderId="6" xfId="2" applyNumberFormat="1" applyFont="1" applyFill="1" applyBorder="1" applyAlignment="1" applyProtection="1">
      <alignment horizontal="center"/>
      <protection locked="0"/>
    </xf>
    <xf numFmtId="3" fontId="14" fillId="0" borderId="0" xfId="1" applyNumberFormat="1" applyFont="1" applyFill="1" applyBorder="1" applyAlignment="1" applyProtection="1">
      <alignment horizontal="center"/>
      <protection locked="0"/>
    </xf>
    <xf numFmtId="3" fontId="14" fillId="0" borderId="6" xfId="1" applyNumberFormat="1" applyFont="1" applyFill="1" applyBorder="1" applyAlignment="1" applyProtection="1">
      <alignment horizontal="center"/>
      <protection locked="0"/>
    </xf>
    <xf numFmtId="3" fontId="14" fillId="0" borderId="7" xfId="1" applyNumberFormat="1" applyFont="1" applyFill="1" applyBorder="1" applyAlignment="1" applyProtection="1">
      <alignment horizontal="center"/>
      <protection locked="0"/>
    </xf>
    <xf numFmtId="42" fontId="14" fillId="0" borderId="10" xfId="1" applyNumberFormat="1" applyFont="1" applyFill="1" applyBorder="1" applyAlignment="1" applyProtection="1">
      <alignment horizontal="center"/>
      <protection locked="0"/>
    </xf>
    <xf numFmtId="3" fontId="14" fillId="0" borderId="10" xfId="1" applyNumberFormat="1" applyFont="1" applyFill="1" applyBorder="1" applyAlignment="1" applyProtection="1">
      <alignment horizontal="center"/>
      <protection locked="0"/>
    </xf>
    <xf numFmtId="0" fontId="14" fillId="5" borderId="0" xfId="2" applyFont="1" applyFill="1" applyBorder="1" applyAlignment="1" applyProtection="1">
      <alignment horizontal="center"/>
      <protection locked="0"/>
    </xf>
    <xf numFmtId="42" fontId="14" fillId="5" borderId="0" xfId="1" applyNumberFormat="1" applyFont="1" applyFill="1" applyBorder="1" applyAlignment="1" applyProtection="1">
      <alignment horizontal="center"/>
      <protection locked="0"/>
    </xf>
    <xf numFmtId="3" fontId="14" fillId="5" borderId="0" xfId="1" applyNumberFormat="1" applyFont="1" applyFill="1" applyBorder="1" applyAlignment="1" applyProtection="1">
      <alignment horizontal="center"/>
      <protection locked="0"/>
    </xf>
    <xf numFmtId="0" fontId="15" fillId="5" borderId="0" xfId="2" applyFont="1" applyFill="1" applyBorder="1" applyAlignment="1" applyProtection="1">
      <protection locked="0"/>
    </xf>
    <xf numFmtId="0" fontId="14" fillId="5" borderId="0" xfId="2" applyFont="1" applyFill="1" applyBorder="1" applyAlignment="1" applyProtection="1">
      <protection locked="0"/>
    </xf>
    <xf numFmtId="42" fontId="14" fillId="0" borderId="6" xfId="1" applyNumberFormat="1" applyFont="1" applyFill="1" applyBorder="1" applyAlignment="1" applyProtection="1">
      <alignment horizontal="center"/>
      <protection locked="0"/>
    </xf>
    <xf numFmtId="3" fontId="14" fillId="0" borderId="4" xfId="1" applyNumberFormat="1" applyFont="1" applyFill="1" applyBorder="1" applyAlignment="1" applyProtection="1">
      <alignment horizontal="center"/>
      <protection locked="0"/>
    </xf>
    <xf numFmtId="42" fontId="18" fillId="0" borderId="0" xfId="2" applyNumberFormat="1" applyFont="1" applyFill="1" applyBorder="1" applyAlignment="1" applyProtection="1">
      <alignment horizontal="center"/>
      <protection locked="0"/>
    </xf>
    <xf numFmtId="42" fontId="18" fillId="0" borderId="11" xfId="2" applyNumberFormat="1" applyFont="1" applyFill="1" applyBorder="1" applyAlignment="1" applyProtection="1">
      <alignment horizontal="center"/>
      <protection locked="0"/>
    </xf>
    <xf numFmtId="3" fontId="18" fillId="0" borderId="4" xfId="1" applyNumberFormat="1" applyFont="1" applyFill="1" applyBorder="1" applyAlignment="1" applyProtection="1">
      <alignment horizontal="center"/>
      <protection locked="0"/>
    </xf>
    <xf numFmtId="3" fontId="18" fillId="0" borderId="11" xfId="1" applyNumberFormat="1" applyFont="1" applyFill="1" applyBorder="1" applyAlignment="1" applyProtection="1">
      <alignment horizontal="center"/>
      <protection locked="0"/>
    </xf>
    <xf numFmtId="3" fontId="18" fillId="0" borderId="4" xfId="2" applyNumberFormat="1" applyFont="1" applyFill="1" applyBorder="1" applyAlignment="1" applyProtection="1">
      <alignment horizontal="center"/>
      <protection locked="0"/>
    </xf>
    <xf numFmtId="42" fontId="14" fillId="0" borderId="0" xfId="1" applyNumberFormat="1" applyFont="1" applyFill="1" applyBorder="1" applyAlignment="1" applyProtection="1">
      <alignment horizontal="center"/>
      <protection locked="0"/>
    </xf>
    <xf numFmtId="43" fontId="14" fillId="2" borderId="10" xfId="1" applyNumberFormat="1" applyFont="1" applyFill="1" applyBorder="1" applyAlignment="1" applyProtection="1">
      <alignment horizontal="center"/>
      <protection locked="0"/>
    </xf>
    <xf numFmtId="42" fontId="14" fillId="0" borderId="13" xfId="1" applyNumberFormat="1" applyFont="1" applyFill="1" applyBorder="1" applyAlignment="1" applyProtection="1">
      <alignment horizontal="center"/>
      <protection locked="0"/>
    </xf>
    <xf numFmtId="3" fontId="14" fillId="0" borderId="9" xfId="1" applyNumberFormat="1" applyFont="1" applyFill="1" applyBorder="1" applyAlignment="1" applyProtection="1">
      <alignment horizontal="center"/>
      <protection locked="0"/>
    </xf>
    <xf numFmtId="42" fontId="18" fillId="0" borderId="4" xfId="2" applyNumberFormat="1" applyFont="1" applyFill="1" applyBorder="1" applyAlignment="1" applyProtection="1">
      <alignment horizontal="center"/>
      <protection locked="0"/>
    </xf>
    <xf numFmtId="3" fontId="14" fillId="0" borderId="4" xfId="2" applyNumberFormat="1" applyFont="1" applyFill="1" applyBorder="1" applyAlignment="1" applyProtection="1">
      <alignment horizontal="center"/>
      <protection locked="0"/>
    </xf>
    <xf numFmtId="42" fontId="14" fillId="0" borderId="6" xfId="2" applyNumberFormat="1" applyFont="1" applyFill="1" applyBorder="1" applyAlignment="1" applyProtection="1">
      <alignment horizontal="center"/>
      <protection locked="0"/>
    </xf>
    <xf numFmtId="49" fontId="14" fillId="2" borderId="7" xfId="1" applyNumberFormat="1" applyFont="1" applyFill="1" applyBorder="1" applyAlignment="1" applyProtection="1">
      <alignment horizontal="center"/>
      <protection locked="0"/>
    </xf>
    <xf numFmtId="42" fontId="14" fillId="0" borderId="9" xfId="2" applyNumberFormat="1" applyFont="1" applyFill="1" applyBorder="1" applyAlignment="1" applyProtection="1">
      <alignment horizontal="center"/>
      <protection locked="0"/>
    </xf>
    <xf numFmtId="49" fontId="14" fillId="2" borderId="8" xfId="1" applyNumberFormat="1" applyFont="1" applyFill="1" applyBorder="1" applyAlignment="1" applyProtection="1">
      <alignment horizontal="center"/>
      <protection locked="0"/>
    </xf>
    <xf numFmtId="42" fontId="14" fillId="0" borderId="48" xfId="1" applyNumberFormat="1" applyFont="1" applyFill="1" applyBorder="1" applyAlignment="1" applyProtection="1">
      <alignment horizontal="center"/>
      <protection locked="0"/>
    </xf>
    <xf numFmtId="3" fontId="14" fillId="0" borderId="48" xfId="1" applyNumberFormat="1" applyFont="1" applyFill="1" applyBorder="1" applyAlignment="1" applyProtection="1">
      <alignment horizontal="center"/>
      <protection locked="0"/>
    </xf>
    <xf numFmtId="3" fontId="14" fillId="0" borderId="9" xfId="2" applyNumberFormat="1" applyFont="1" applyFill="1" applyBorder="1" applyAlignment="1" applyProtection="1">
      <alignment horizontal="center"/>
      <protection locked="0"/>
    </xf>
    <xf numFmtId="42" fontId="14" fillId="0" borderId="3" xfId="1" applyNumberFormat="1" applyFont="1" applyFill="1" applyBorder="1" applyAlignment="1" applyProtection="1">
      <alignment horizontal="center"/>
      <protection locked="0"/>
    </xf>
    <xf numFmtId="42" fontId="14" fillId="0" borderId="0" xfId="2" applyNumberFormat="1" applyFont="1" applyFill="1" applyBorder="1" applyAlignment="1" applyProtection="1">
      <alignment horizontal="center"/>
      <protection locked="0"/>
    </xf>
    <xf numFmtId="3" fontId="14" fillId="0" borderId="0" xfId="2" applyNumberFormat="1" applyFont="1" applyFill="1" applyBorder="1" applyAlignment="1" applyProtection="1">
      <alignment horizontal="center"/>
      <protection locked="0"/>
    </xf>
    <xf numFmtId="0" fontId="32" fillId="0" borderId="0" xfId="2" applyFont="1" applyFill="1" applyBorder="1" applyAlignment="1" applyProtection="1">
      <protection locked="0"/>
    </xf>
    <xf numFmtId="0" fontId="34" fillId="0" borderId="0" xfId="3" applyFont="1"/>
    <xf numFmtId="0" fontId="32" fillId="5" borderId="0" xfId="2" applyFont="1" applyFill="1" applyBorder="1" applyAlignment="1" applyProtection="1">
      <protection locked="0"/>
    </xf>
    <xf numFmtId="164" fontId="15" fillId="0" borderId="0" xfId="4" applyNumberFormat="1" applyFont="1" applyFill="1" applyBorder="1" applyAlignment="1" applyProtection="1">
      <alignment horizontal="left"/>
      <protection locked="0"/>
    </xf>
    <xf numFmtId="0" fontId="32" fillId="0" borderId="0" xfId="2" applyFont="1" applyFill="1" applyBorder="1" applyAlignment="1" applyProtection="1">
      <alignment horizontal="center"/>
      <protection locked="0"/>
    </xf>
    <xf numFmtId="0" fontId="32" fillId="5" borderId="0" xfId="2" applyFont="1" applyFill="1" applyBorder="1" applyAlignment="1" applyProtection="1">
      <alignment horizontal="left"/>
      <protection locked="0"/>
    </xf>
    <xf numFmtId="164" fontId="32" fillId="5" borderId="0" xfId="4" applyNumberFormat="1" applyFont="1" applyFill="1" applyBorder="1" applyAlignment="1" applyProtection="1">
      <protection locked="0"/>
    </xf>
    <xf numFmtId="165" fontId="32" fillId="0" borderId="0" xfId="4" applyNumberFormat="1" applyFont="1" applyFill="1" applyBorder="1" applyAlignment="1" applyProtection="1">
      <alignment horizontal="center"/>
      <protection locked="0"/>
    </xf>
    <xf numFmtId="165" fontId="32" fillId="0" borderId="0" xfId="2" applyNumberFormat="1" applyFont="1" applyFill="1" applyBorder="1" applyAlignment="1" applyProtection="1">
      <alignment horizontal="center"/>
      <protection locked="0"/>
    </xf>
    <xf numFmtId="165" fontId="32" fillId="0" borderId="48" xfId="4" applyNumberFormat="1" applyFont="1" applyFill="1" applyBorder="1" applyAlignment="1" applyProtection="1">
      <protection locked="0"/>
    </xf>
    <xf numFmtId="0" fontId="34" fillId="5" borderId="0" xfId="3" applyFont="1" applyFill="1"/>
    <xf numFmtId="164" fontId="35" fillId="2" borderId="1" xfId="4" applyNumberFormat="1" applyFont="1" applyFill="1" applyBorder="1" applyAlignment="1" applyProtection="1">
      <protection locked="0"/>
    </xf>
    <xf numFmtId="164" fontId="35" fillId="2" borderId="2" xfId="4" applyNumberFormat="1" applyFont="1" applyFill="1" applyBorder="1" applyAlignment="1" applyProtection="1">
      <protection locked="0"/>
    </xf>
    <xf numFmtId="164" fontId="35" fillId="7" borderId="1" xfId="4" applyNumberFormat="1" applyFont="1" applyFill="1" applyBorder="1" applyAlignment="1" applyProtection="1">
      <protection locked="0"/>
    </xf>
    <xf numFmtId="164" fontId="35" fillId="7" borderId="2" xfId="4" applyNumberFormat="1" applyFont="1" applyFill="1" applyBorder="1" applyAlignment="1" applyProtection="1">
      <protection locked="0"/>
    </xf>
    <xf numFmtId="164" fontId="35" fillId="6" borderId="1" xfId="4" applyNumberFormat="1" applyFont="1" applyFill="1" applyBorder="1" applyAlignment="1" applyProtection="1">
      <protection locked="0"/>
    </xf>
    <xf numFmtId="164" fontId="35" fillId="6" borderId="3" xfId="4" applyNumberFormat="1" applyFont="1" applyFill="1" applyBorder="1" applyAlignment="1" applyProtection="1">
      <protection locked="0"/>
    </xf>
    <xf numFmtId="164" fontId="35" fillId="2" borderId="3" xfId="4" applyNumberFormat="1" applyFont="1" applyFill="1" applyBorder="1" applyAlignment="1" applyProtection="1">
      <protection locked="0"/>
    </xf>
    <xf numFmtId="0" fontId="35" fillId="0" borderId="0" xfId="2" applyFont="1" applyFill="1" applyBorder="1" applyAlignment="1" applyProtection="1">
      <protection locked="0"/>
    </xf>
    <xf numFmtId="164" fontId="35" fillId="2" borderId="5" xfId="4" applyNumberFormat="1" applyFont="1" applyFill="1" applyBorder="1" applyAlignment="1" applyProtection="1">
      <alignment wrapText="1"/>
      <protection locked="0"/>
    </xf>
    <xf numFmtId="164" fontId="35" fillId="2" borderId="4" xfId="4" applyNumberFormat="1" applyFont="1" applyFill="1" applyBorder="1" applyAlignment="1" applyProtection="1">
      <alignment wrapText="1"/>
      <protection locked="0"/>
    </xf>
    <xf numFmtId="164" fontId="35" fillId="7" borderId="5" xfId="4" applyNumberFormat="1" applyFont="1" applyFill="1" applyBorder="1" applyAlignment="1" applyProtection="1">
      <alignment wrapText="1"/>
      <protection locked="0"/>
    </xf>
    <xf numFmtId="164" fontId="35" fillId="7" borderId="4" xfId="4" applyNumberFormat="1" applyFont="1" applyFill="1" applyBorder="1" applyAlignment="1" applyProtection="1">
      <alignment wrapText="1"/>
      <protection locked="0"/>
    </xf>
    <xf numFmtId="164" fontId="36" fillId="6" borderId="5" xfId="4" applyNumberFormat="1" applyFont="1" applyFill="1" applyBorder="1" applyAlignment="1" applyProtection="1">
      <alignment wrapText="1"/>
      <protection locked="0"/>
    </xf>
    <xf numFmtId="164" fontId="36" fillId="6" borderId="4" xfId="4" applyNumberFormat="1" applyFont="1" applyFill="1" applyBorder="1" applyAlignment="1" applyProtection="1">
      <alignment wrapText="1"/>
      <protection locked="0"/>
    </xf>
    <xf numFmtId="164" fontId="36" fillId="2" borderId="5" xfId="4" applyNumberFormat="1" applyFont="1" applyFill="1" applyBorder="1" applyAlignment="1" applyProtection="1">
      <alignment wrapText="1"/>
      <protection locked="0"/>
    </xf>
    <xf numFmtId="164" fontId="36" fillId="2" borderId="4" xfId="4" applyNumberFormat="1" applyFont="1" applyFill="1" applyBorder="1" applyAlignment="1" applyProtection="1">
      <alignment wrapText="1"/>
      <protection locked="0"/>
    </xf>
    <xf numFmtId="0" fontId="34" fillId="0" borderId="0" xfId="2" applyFont="1" applyFill="1" applyBorder="1" applyAlignment="1" applyProtection="1">
      <protection locked="0"/>
    </xf>
    <xf numFmtId="0" fontId="37" fillId="0" borderId="0" xfId="2" applyFont="1" applyFill="1" applyBorder="1" applyAlignment="1" applyProtection="1">
      <protection locked="0"/>
    </xf>
    <xf numFmtId="49" fontId="35" fillId="2" borderId="8" xfId="4" applyNumberFormat="1" applyFont="1" applyFill="1" applyBorder="1" applyAlignment="1" applyProtection="1">
      <alignment horizontal="center" wrapText="1"/>
      <protection locked="0"/>
    </xf>
    <xf numFmtId="49" fontId="35" fillId="2" borderId="9" xfId="4" applyNumberFormat="1" applyFont="1" applyFill="1" applyBorder="1" applyAlignment="1" applyProtection="1">
      <alignment horizontal="center"/>
      <protection locked="0"/>
    </xf>
    <xf numFmtId="164" fontId="35" fillId="7" borderId="8" xfId="4" applyNumberFormat="1" applyFont="1" applyFill="1" applyBorder="1" applyAlignment="1" applyProtection="1">
      <alignment horizontal="center" wrapText="1"/>
      <protection locked="0"/>
    </xf>
    <xf numFmtId="165" fontId="35" fillId="7" borderId="9" xfId="4" applyNumberFormat="1" applyFont="1" applyFill="1" applyBorder="1" applyAlignment="1" applyProtection="1">
      <alignment horizontal="center"/>
      <protection locked="0"/>
    </xf>
    <xf numFmtId="164" fontId="35" fillId="6" borderId="8" xfId="4" applyNumberFormat="1" applyFont="1" applyFill="1" applyBorder="1" applyAlignment="1" applyProtection="1">
      <alignment horizontal="center" wrapText="1"/>
      <protection locked="0"/>
    </xf>
    <xf numFmtId="165" fontId="35" fillId="6" borderId="9" xfId="4" applyNumberFormat="1" applyFont="1" applyFill="1" applyBorder="1" applyAlignment="1" applyProtection="1">
      <alignment horizontal="center"/>
      <protection locked="0"/>
    </xf>
    <xf numFmtId="164" fontId="37" fillId="0" borderId="10" xfId="4" applyNumberFormat="1" applyFont="1" applyFill="1" applyBorder="1" applyAlignment="1" applyProtection="1">
      <alignment horizontal="center" wrapText="1"/>
      <protection locked="0"/>
    </xf>
    <xf numFmtId="0" fontId="37" fillId="0" borderId="10" xfId="2" applyFont="1" applyFill="1" applyBorder="1" applyAlignment="1" applyProtection="1">
      <alignment horizontal="center" wrapText="1"/>
      <protection locked="0"/>
    </xf>
    <xf numFmtId="1" fontId="37" fillId="0" borderId="10" xfId="4" applyNumberFormat="1" applyFont="1" applyFill="1" applyBorder="1" applyAlignment="1" applyProtection="1">
      <alignment horizontal="center" wrapText="1"/>
      <protection locked="0"/>
    </xf>
    <xf numFmtId="164" fontId="35" fillId="2" borderId="8" xfId="4" applyNumberFormat="1" applyFont="1" applyFill="1" applyBorder="1" applyAlignment="1" applyProtection="1">
      <alignment horizontal="center" wrapText="1"/>
      <protection locked="0"/>
    </xf>
    <xf numFmtId="165" fontId="35" fillId="2" borderId="9" xfId="4" applyNumberFormat="1" applyFont="1" applyFill="1" applyBorder="1" applyAlignment="1" applyProtection="1">
      <alignment horizontal="center"/>
      <protection locked="0"/>
    </xf>
    <xf numFmtId="0" fontId="34" fillId="5" borderId="10" xfId="2" applyFont="1" applyFill="1" applyBorder="1" applyAlignment="1" applyProtection="1">
      <alignment horizontal="center"/>
      <protection locked="0"/>
    </xf>
    <xf numFmtId="0" fontId="34" fillId="0" borderId="10" xfId="2" applyFont="1" applyFill="1" applyBorder="1" applyAlignment="1" applyProtection="1">
      <alignment horizontal="left"/>
      <protection locked="0"/>
    </xf>
    <xf numFmtId="169" fontId="37" fillId="5" borderId="10" xfId="3" applyNumberFormat="1" applyFont="1" applyFill="1" applyBorder="1" applyAlignment="1">
      <alignment horizontal="center"/>
    </xf>
    <xf numFmtId="0" fontId="37" fillId="7" borderId="10" xfId="2" applyFont="1" applyFill="1" applyBorder="1" applyAlignment="1" applyProtection="1">
      <alignment horizontal="left"/>
      <protection locked="0"/>
    </xf>
    <xf numFmtId="0" fontId="37" fillId="6" borderId="10" xfId="2" applyFont="1" applyFill="1" applyBorder="1" applyAlignment="1" applyProtection="1">
      <alignment horizontal="left"/>
      <protection locked="0"/>
    </xf>
    <xf numFmtId="0" fontId="37" fillId="5" borderId="10" xfId="2" applyFont="1" applyFill="1" applyBorder="1" applyAlignment="1" applyProtection="1">
      <alignment horizontal="center"/>
      <protection locked="0"/>
    </xf>
    <xf numFmtId="1" fontId="37" fillId="5" borderId="10" xfId="5" applyNumberFormat="1" applyFont="1" applyFill="1" applyBorder="1" applyAlignment="1" applyProtection="1">
      <alignment horizontal="center"/>
      <protection locked="0"/>
    </xf>
    <xf numFmtId="164" fontId="37" fillId="5" borderId="10" xfId="5" applyNumberFormat="1" applyFont="1" applyFill="1" applyBorder="1" applyAlignment="1" applyProtection="1">
      <alignment horizontal="center"/>
      <protection locked="0"/>
    </xf>
    <xf numFmtId="0" fontId="37" fillId="0" borderId="9" xfId="3" applyFont="1" applyBorder="1" applyAlignment="1">
      <alignment horizontal="center"/>
    </xf>
    <xf numFmtId="0" fontId="37" fillId="0" borderId="10" xfId="3" applyFont="1" applyBorder="1" applyAlignment="1">
      <alignment horizontal="center"/>
    </xf>
    <xf numFmtId="169" fontId="37" fillId="5" borderId="9" xfId="3" applyNumberFormat="1" applyFont="1" applyFill="1" applyBorder="1" applyAlignment="1">
      <alignment horizontal="center"/>
    </xf>
    <xf numFmtId="1" fontId="38" fillId="5" borderId="10" xfId="3" applyNumberFormat="1" applyFont="1" applyFill="1" applyBorder="1" applyAlignment="1">
      <alignment horizontal="center"/>
    </xf>
    <xf numFmtId="0" fontId="37" fillId="5" borderId="10" xfId="3" applyFont="1" applyFill="1" applyBorder="1" applyAlignment="1">
      <alignment horizontal="center"/>
    </xf>
    <xf numFmtId="1" fontId="37" fillId="5" borderId="10" xfId="3" applyNumberFormat="1" applyFont="1" applyFill="1" applyBorder="1" applyAlignment="1">
      <alignment horizontal="center"/>
    </xf>
    <xf numFmtId="0" fontId="37" fillId="0" borderId="10" xfId="2" applyFont="1" applyFill="1" applyBorder="1" applyAlignment="1" applyProtection="1">
      <alignment horizontal="left"/>
      <protection locked="0"/>
    </xf>
    <xf numFmtId="0" fontId="34" fillId="5" borderId="10" xfId="2" applyFont="1" applyFill="1" applyBorder="1" applyAlignment="1" applyProtection="1">
      <alignment horizontal="left"/>
      <protection locked="0"/>
    </xf>
    <xf numFmtId="0" fontId="34" fillId="0" borderId="9" xfId="2" applyFont="1" applyFill="1" applyBorder="1" applyAlignment="1" applyProtection="1">
      <alignment horizontal="left"/>
      <protection locked="0"/>
    </xf>
    <xf numFmtId="0" fontId="37" fillId="7" borderId="9" xfId="2" applyFont="1" applyFill="1" applyBorder="1" applyAlignment="1" applyProtection="1">
      <alignment horizontal="left"/>
      <protection locked="0"/>
    </xf>
    <xf numFmtId="0" fontId="37" fillId="6" borderId="9" xfId="2" applyFont="1" applyFill="1" applyBorder="1" applyAlignment="1" applyProtection="1">
      <alignment horizontal="left"/>
      <protection locked="0"/>
    </xf>
    <xf numFmtId="0" fontId="34" fillId="5" borderId="9" xfId="2" applyFont="1" applyFill="1" applyBorder="1" applyAlignment="1" applyProtection="1">
      <alignment horizontal="left"/>
      <protection locked="0"/>
    </xf>
    <xf numFmtId="165" fontId="37" fillId="5" borderId="10" xfId="4" applyNumberFormat="1" applyFont="1" applyFill="1" applyBorder="1" applyAlignment="1" applyProtection="1">
      <alignment horizontal="center"/>
      <protection locked="0"/>
    </xf>
    <xf numFmtId="165" fontId="37" fillId="5" borderId="10" xfId="2" applyNumberFormat="1" applyFont="1" applyFill="1" applyBorder="1" applyAlignment="1" applyProtection="1">
      <alignment horizontal="center"/>
      <protection locked="0"/>
    </xf>
    <xf numFmtId="166" fontId="37" fillId="5" borderId="10" xfId="3" applyNumberFormat="1" applyFont="1" applyFill="1" applyBorder="1" applyAlignment="1">
      <alignment horizontal="center"/>
    </xf>
    <xf numFmtId="0" fontId="32" fillId="0" borderId="9" xfId="2" applyFont="1" applyFill="1" applyBorder="1" applyAlignment="1" applyProtection="1">
      <alignment horizontal="center"/>
      <protection locked="0"/>
    </xf>
    <xf numFmtId="169" fontId="35" fillId="5" borderId="10" xfId="3" applyNumberFormat="1" applyFont="1" applyFill="1" applyBorder="1" applyAlignment="1">
      <alignment horizontal="center"/>
    </xf>
    <xf numFmtId="0" fontId="35" fillId="7" borderId="9" xfId="2" applyFont="1" applyFill="1" applyBorder="1" applyAlignment="1" applyProtection="1">
      <alignment horizontal="center"/>
      <protection locked="0"/>
    </xf>
    <xf numFmtId="0" fontId="35" fillId="6" borderId="9" xfId="2" applyFont="1" applyFill="1" applyBorder="1" applyAlignment="1" applyProtection="1">
      <alignment horizontal="center"/>
      <protection locked="0"/>
    </xf>
    <xf numFmtId="165" fontId="35" fillId="0" borderId="10" xfId="4" applyNumberFormat="1" applyFont="1" applyFill="1" applyBorder="1" applyAlignment="1" applyProtection="1">
      <alignment horizontal="center"/>
      <protection locked="0"/>
    </xf>
    <xf numFmtId="165" fontId="35" fillId="0" borderId="10" xfId="3" applyNumberFormat="1" applyFont="1" applyBorder="1" applyAlignment="1">
      <alignment horizontal="center"/>
    </xf>
    <xf numFmtId="165" fontId="35" fillId="4" borderId="10" xfId="3" applyNumberFormat="1" applyFont="1" applyFill="1" applyBorder="1" applyAlignment="1">
      <alignment horizontal="center"/>
    </xf>
    <xf numFmtId="0" fontId="35" fillId="5" borderId="10" xfId="3" applyFont="1" applyFill="1" applyBorder="1" applyAlignment="1">
      <alignment horizontal="center"/>
    </xf>
    <xf numFmtId="2" fontId="34" fillId="0" borderId="0" xfId="3" applyNumberFormat="1" applyFont="1"/>
    <xf numFmtId="0" fontId="34" fillId="0" borderId="0" xfId="3" applyFont="1" applyAlignment="1">
      <alignment horizontal="center"/>
    </xf>
    <xf numFmtId="164" fontId="34" fillId="5" borderId="0" xfId="4" applyNumberFormat="1" applyFont="1" applyFill="1" applyBorder="1" applyAlignment="1" applyProtection="1">
      <alignment horizontal="center"/>
      <protection locked="0"/>
    </xf>
    <xf numFmtId="2" fontId="32" fillId="0" borderId="0" xfId="2" applyNumberFormat="1" applyFont="1" applyFill="1" applyBorder="1" applyAlignment="1" applyProtection="1">
      <protection locked="0"/>
    </xf>
    <xf numFmtId="165" fontId="34" fillId="0" borderId="0" xfId="4" applyNumberFormat="1" applyFont="1" applyFill="1" applyBorder="1" applyAlignment="1" applyProtection="1">
      <alignment horizontal="center"/>
      <protection locked="0"/>
    </xf>
    <xf numFmtId="165" fontId="34" fillId="0" borderId="0" xfId="2" applyNumberFormat="1" applyFont="1" applyFill="1" applyBorder="1" applyAlignment="1" applyProtection="1">
      <alignment horizontal="center"/>
      <protection locked="0"/>
    </xf>
    <xf numFmtId="2" fontId="32" fillId="5" borderId="0" xfId="2" applyNumberFormat="1" applyFont="1" applyFill="1" applyBorder="1" applyAlignment="1" applyProtection="1">
      <protection locked="0"/>
    </xf>
    <xf numFmtId="0" fontId="32" fillId="5" borderId="48" xfId="2" applyFont="1" applyFill="1" applyBorder="1" applyAlignment="1" applyProtection="1">
      <protection locked="0"/>
    </xf>
    <xf numFmtId="0" fontId="37" fillId="0" borderId="4" xfId="2" applyFont="1" applyFill="1" applyBorder="1" applyAlignment="1" applyProtection="1">
      <alignment horizontal="center"/>
      <protection locked="0"/>
    </xf>
    <xf numFmtId="164" fontId="35" fillId="2" borderId="5" xfId="4" applyNumberFormat="1" applyFont="1" applyFill="1" applyBorder="1" applyAlignment="1" applyProtection="1">
      <protection locked="0"/>
    </xf>
    <xf numFmtId="164" fontId="37" fillId="2" borderId="4" xfId="4" applyNumberFormat="1" applyFont="1" applyFill="1" applyBorder="1" applyAlignment="1" applyProtection="1">
      <alignment horizontal="center"/>
      <protection locked="0"/>
    </xf>
    <xf numFmtId="164" fontId="35" fillId="7" borderId="5" xfId="4" applyNumberFormat="1" applyFont="1" applyFill="1" applyBorder="1" applyAlignment="1" applyProtection="1">
      <protection locked="0"/>
    </xf>
    <xf numFmtId="164" fontId="37" fillId="7" borderId="4" xfId="4" applyNumberFormat="1" applyFont="1" applyFill="1" applyBorder="1" applyAlignment="1" applyProtection="1">
      <alignment horizontal="center"/>
      <protection locked="0"/>
    </xf>
    <xf numFmtId="164" fontId="39" fillId="2" borderId="4" xfId="4" applyNumberFormat="1" applyFont="1" applyFill="1" applyBorder="1" applyAlignment="1" applyProtection="1">
      <alignment wrapText="1"/>
      <protection locked="0"/>
    </xf>
    <xf numFmtId="164" fontId="39" fillId="2" borderId="5" xfId="4" applyNumberFormat="1" applyFont="1" applyFill="1" applyBorder="1" applyAlignment="1" applyProtection="1">
      <alignment wrapText="1"/>
      <protection locked="0"/>
    </xf>
    <xf numFmtId="0" fontId="37" fillId="0" borderId="6" xfId="2" applyFont="1" applyFill="1" applyBorder="1" applyAlignment="1" applyProtection="1">
      <alignment horizontal="center"/>
      <protection locked="0"/>
    </xf>
    <xf numFmtId="49" fontId="35" fillId="2" borderId="1" xfId="4" applyNumberFormat="1" applyFont="1" applyFill="1" applyBorder="1" applyAlignment="1" applyProtection="1">
      <alignment horizontal="center" wrapText="1"/>
      <protection locked="0"/>
    </xf>
    <xf numFmtId="49" fontId="35" fillId="2" borderId="10" xfId="4" applyNumberFormat="1" applyFont="1" applyFill="1" applyBorder="1" applyAlignment="1" applyProtection="1">
      <alignment horizontal="center"/>
      <protection locked="0"/>
    </xf>
    <xf numFmtId="164" fontId="37" fillId="7" borderId="1" xfId="4" applyNumberFormat="1" applyFont="1" applyFill="1" applyBorder="1" applyAlignment="1" applyProtection="1">
      <alignment horizontal="center" wrapText="1"/>
      <protection locked="0"/>
    </xf>
    <xf numFmtId="165" fontId="37" fillId="7" borderId="10" xfId="4" applyNumberFormat="1" applyFont="1" applyFill="1" applyBorder="1" applyAlignment="1" applyProtection="1">
      <alignment horizontal="center"/>
      <protection locked="0"/>
    </xf>
    <xf numFmtId="164" fontId="37" fillId="2" borderId="1" xfId="4" applyNumberFormat="1" applyFont="1" applyFill="1" applyBorder="1" applyAlignment="1" applyProtection="1">
      <alignment horizontal="center" wrapText="1"/>
      <protection locked="0"/>
    </xf>
    <xf numFmtId="165" fontId="37" fillId="2" borderId="10" xfId="4" applyNumberFormat="1" applyFont="1" applyFill="1" applyBorder="1" applyAlignment="1" applyProtection="1">
      <alignment horizontal="center"/>
      <protection locked="0"/>
    </xf>
    <xf numFmtId="164" fontId="37" fillId="0" borderId="4" xfId="4" applyNumberFormat="1" applyFont="1" applyFill="1" applyBorder="1" applyAlignment="1" applyProtection="1">
      <alignment horizontal="center" wrapText="1"/>
      <protection locked="0"/>
    </xf>
    <xf numFmtId="0" fontId="37" fillId="0" borderId="4" xfId="2" applyFont="1" applyFill="1" applyBorder="1" applyAlignment="1" applyProtection="1">
      <alignment horizontal="center" wrapText="1"/>
      <protection locked="0"/>
    </xf>
    <xf numFmtId="1" fontId="37" fillId="0" borderId="4" xfId="4" applyNumberFormat="1" applyFont="1" applyFill="1" applyBorder="1" applyAlignment="1" applyProtection="1">
      <alignment horizontal="center" wrapText="1"/>
      <protection locked="0"/>
    </xf>
    <xf numFmtId="0" fontId="37" fillId="0" borderId="4" xfId="3" applyFont="1" applyBorder="1" applyAlignment="1"/>
    <xf numFmtId="164" fontId="37" fillId="2" borderId="7" xfId="4" applyNumberFormat="1" applyFont="1" applyFill="1" applyBorder="1" applyAlignment="1" applyProtection="1">
      <alignment horizontal="center" wrapText="1"/>
      <protection locked="0"/>
    </xf>
    <xf numFmtId="165" fontId="37" fillId="2" borderId="6" xfId="4" applyNumberFormat="1" applyFont="1" applyFill="1" applyBorder="1" applyAlignment="1" applyProtection="1">
      <alignment horizontal="center"/>
      <protection locked="0"/>
    </xf>
    <xf numFmtId="0" fontId="34" fillId="5" borderId="10" xfId="3" applyFont="1" applyFill="1" applyBorder="1" applyAlignment="1">
      <alignment horizontal="center"/>
    </xf>
    <xf numFmtId="0" fontId="34" fillId="0" borderId="10" xfId="3" applyFont="1" applyBorder="1"/>
    <xf numFmtId="169" fontId="34" fillId="5" borderId="10" xfId="3" applyNumberFormat="1" applyFont="1" applyFill="1" applyBorder="1" applyAlignment="1">
      <alignment horizontal="center"/>
    </xf>
    <xf numFmtId="0" fontId="34" fillId="7" borderId="10" xfId="3" applyFont="1" applyFill="1" applyBorder="1"/>
    <xf numFmtId="0" fontId="34" fillId="0" borderId="10" xfId="3" applyFont="1" applyBorder="1" applyAlignment="1">
      <alignment horizontal="center"/>
    </xf>
    <xf numFmtId="0" fontId="34" fillId="5" borderId="10" xfId="3" applyFont="1" applyFill="1" applyBorder="1"/>
    <xf numFmtId="43" fontId="34" fillId="5" borderId="10" xfId="4" applyFont="1" applyFill="1" applyBorder="1" applyAlignment="1">
      <alignment horizontal="center"/>
    </xf>
    <xf numFmtId="0" fontId="32" fillId="0" borderId="10" xfId="3" applyFont="1" applyBorder="1" applyAlignment="1">
      <alignment horizontal="center"/>
    </xf>
    <xf numFmtId="1" fontId="32" fillId="5" borderId="10" xfId="3" applyNumberFormat="1" applyFont="1" applyFill="1" applyBorder="1" applyAlignment="1">
      <alignment horizontal="center"/>
    </xf>
    <xf numFmtId="1" fontId="32" fillId="7" borderId="10" xfId="3" applyNumberFormat="1" applyFont="1" applyFill="1" applyBorder="1" applyAlignment="1">
      <alignment horizontal="center"/>
    </xf>
    <xf numFmtId="0" fontId="34" fillId="5" borderId="0" xfId="3" applyFont="1" applyFill="1" applyBorder="1"/>
    <xf numFmtId="0" fontId="34" fillId="0" borderId="0" xfId="3" applyFont="1" applyBorder="1"/>
    <xf numFmtId="0" fontId="34" fillId="0" borderId="0" xfId="3" applyFont="1" applyBorder="1" applyAlignment="1">
      <alignment horizontal="center"/>
    </xf>
    <xf numFmtId="0" fontId="32" fillId="5" borderId="0" xfId="3" applyFont="1" applyFill="1" applyBorder="1"/>
    <xf numFmtId="0" fontId="32" fillId="0" borderId="0" xfId="3" applyFont="1" applyBorder="1"/>
    <xf numFmtId="49" fontId="35" fillId="2" borderId="10" xfId="4" applyNumberFormat="1" applyFont="1" applyFill="1" applyBorder="1" applyAlignment="1" applyProtection="1">
      <alignment horizontal="center" wrapText="1"/>
      <protection locked="0"/>
    </xf>
    <xf numFmtId="0" fontId="37" fillId="0" borderId="4" xfId="3" applyFont="1" applyBorder="1" applyAlignment="1">
      <alignment horizontal="center"/>
    </xf>
    <xf numFmtId="0" fontId="37" fillId="0" borderId="5" xfId="3" applyFont="1" applyBorder="1" applyAlignment="1">
      <alignment horizontal="center"/>
    </xf>
    <xf numFmtId="165" fontId="37" fillId="2" borderId="4" xfId="4" applyNumberFormat="1" applyFont="1" applyFill="1" applyBorder="1" applyAlignment="1" applyProtection="1">
      <alignment horizontal="center"/>
      <protection locked="0"/>
    </xf>
    <xf numFmtId="0" fontId="32" fillId="5" borderId="10" xfId="3" applyFont="1" applyFill="1" applyBorder="1"/>
    <xf numFmtId="0" fontId="34" fillId="0" borderId="10" xfId="3" applyFont="1" applyBorder="1" applyAlignment="1">
      <alignment horizontal="left"/>
    </xf>
    <xf numFmtId="2" fontId="34" fillId="5" borderId="10" xfId="3" applyNumberFormat="1" applyFont="1" applyFill="1" applyBorder="1" applyAlignment="1">
      <alignment horizontal="center"/>
    </xf>
    <xf numFmtId="0" fontId="34" fillId="7" borderId="10" xfId="3" applyFont="1" applyFill="1" applyBorder="1" applyAlignment="1">
      <alignment horizontal="left"/>
    </xf>
    <xf numFmtId="0" fontId="32" fillId="5" borderId="10" xfId="3" applyFont="1" applyFill="1" applyBorder="1" applyAlignment="1">
      <alignment horizontal="center"/>
    </xf>
    <xf numFmtId="169" fontId="32" fillId="5" borderId="10" xfId="3" applyNumberFormat="1" applyFont="1" applyFill="1" applyBorder="1" applyAlignment="1">
      <alignment horizontal="center"/>
    </xf>
    <xf numFmtId="2" fontId="34" fillId="0" borderId="10" xfId="3" applyNumberFormat="1" applyFont="1" applyBorder="1"/>
    <xf numFmtId="164" fontId="37" fillId="2" borderId="5" xfId="4" applyNumberFormat="1" applyFont="1" applyFill="1" applyBorder="1" applyAlignment="1" applyProtection="1">
      <alignment horizontal="center" wrapText="1"/>
      <protection locked="0"/>
    </xf>
    <xf numFmtId="164" fontId="37" fillId="2" borderId="5" xfId="4" applyNumberFormat="1" applyFont="1" applyFill="1" applyBorder="1" applyAlignment="1" applyProtection="1">
      <alignment horizontal="center"/>
      <protection locked="0"/>
    </xf>
    <xf numFmtId="0" fontId="32" fillId="0" borderId="2" xfId="3" applyFont="1" applyBorder="1" applyAlignment="1">
      <alignment horizontal="left"/>
    </xf>
    <xf numFmtId="2" fontId="32" fillId="0" borderId="10" xfId="2" applyNumberFormat="1" applyFont="1" applyFill="1" applyBorder="1" applyAlignment="1" applyProtection="1">
      <protection locked="0"/>
    </xf>
    <xf numFmtId="0" fontId="34" fillId="5" borderId="0" xfId="3" applyFont="1" applyFill="1" applyBorder="1" applyAlignment="1">
      <alignment horizontal="center"/>
    </xf>
    <xf numFmtId="0" fontId="41" fillId="0" borderId="0" xfId="2" applyFont="1" applyBorder="1" applyAlignment="1" applyProtection="1">
      <protection locked="0"/>
    </xf>
    <xf numFmtId="0" fontId="6" fillId="0" borderId="0" xfId="2" applyFont="1" applyBorder="1" applyAlignment="1" applyProtection="1">
      <protection locked="0"/>
    </xf>
    <xf numFmtId="0" fontId="7" fillId="0" borderId="0" xfId="2" applyFont="1" applyBorder="1" applyAlignment="1" applyProtection="1">
      <alignment horizontal="left"/>
      <protection locked="0"/>
    </xf>
    <xf numFmtId="0" fontId="7" fillId="0" borderId="0" xfId="2" applyFont="1" applyBorder="1" applyAlignment="1" applyProtection="1">
      <alignment horizontal="center"/>
      <protection locked="0"/>
    </xf>
    <xf numFmtId="164" fontId="15" fillId="0" borderId="0" xfId="5" applyNumberFormat="1" applyFont="1" applyFill="1" applyBorder="1" applyAlignment="1" applyProtection="1">
      <protection locked="0"/>
    </xf>
    <xf numFmtId="1" fontId="15" fillId="0" borderId="0" xfId="5" applyNumberFormat="1" applyFont="1" applyFill="1" applyBorder="1" applyAlignment="1" applyProtection="1">
      <alignment horizontal="center"/>
      <protection locked="0"/>
    </xf>
    <xf numFmtId="164" fontId="7" fillId="0" borderId="0" xfId="5" applyNumberFormat="1" applyFont="1" applyBorder="1" applyAlignment="1" applyProtection="1">
      <alignment horizontal="center"/>
      <protection locked="0"/>
    </xf>
    <xf numFmtId="164" fontId="7" fillId="0" borderId="0" xfId="5" applyNumberFormat="1" applyFont="1" applyFill="1" applyBorder="1" applyAlignment="1" applyProtection="1">
      <alignment horizontal="center"/>
      <protection locked="0"/>
    </xf>
    <xf numFmtId="0" fontId="7" fillId="0" borderId="0" xfId="2" applyFont="1" applyBorder="1" applyAlignment="1" applyProtection="1">
      <protection locked="0"/>
    </xf>
    <xf numFmtId="168" fontId="15" fillId="0" borderId="0" xfId="5" applyNumberFormat="1" applyFont="1" applyFill="1" applyBorder="1" applyAlignment="1" applyProtection="1">
      <alignment horizontal="center"/>
      <protection locked="0"/>
    </xf>
    <xf numFmtId="164" fontId="15" fillId="0" borderId="0" xfId="5" applyNumberFormat="1" applyFont="1" applyFill="1" applyBorder="1" applyAlignment="1" applyProtection="1">
      <alignment horizontal="left"/>
      <protection locked="0"/>
    </xf>
    <xf numFmtId="49" fontId="42" fillId="0" borderId="0" xfId="2" applyNumberFormat="1" applyFont="1" applyBorder="1" applyAlignment="1" applyProtection="1">
      <alignment horizontal="left"/>
      <protection locked="0"/>
    </xf>
    <xf numFmtId="0" fontId="5" fillId="9" borderId="0" xfId="2" applyFont="1" applyFill="1" applyBorder="1" applyAlignment="1" applyProtection="1">
      <protection locked="0"/>
    </xf>
    <xf numFmtId="164" fontId="18" fillId="0" borderId="0" xfId="5" applyNumberFormat="1" applyFont="1" applyFill="1" applyBorder="1" applyAlignment="1" applyProtection="1">
      <protection locked="0"/>
    </xf>
    <xf numFmtId="1" fontId="18" fillId="0" borderId="0" xfId="5" applyNumberFormat="1" applyFont="1" applyFill="1" applyBorder="1" applyAlignment="1" applyProtection="1">
      <alignment horizontal="center"/>
      <protection locked="0"/>
    </xf>
    <xf numFmtId="0" fontId="9" fillId="0" borderId="0" xfId="2" applyFont="1" applyBorder="1" applyAlignment="1" applyProtection="1">
      <protection locked="0"/>
    </xf>
    <xf numFmtId="0" fontId="9" fillId="0" borderId="0" xfId="2" applyFont="1" applyBorder="1" applyAlignment="1" applyProtection="1">
      <alignment horizontal="left"/>
      <protection locked="0"/>
    </xf>
    <xf numFmtId="0" fontId="9" fillId="0" borderId="0" xfId="2" applyFont="1" applyBorder="1" applyAlignment="1" applyProtection="1">
      <alignment horizontal="center"/>
      <protection locked="0"/>
    </xf>
    <xf numFmtId="164" fontId="9" fillId="0" borderId="4" xfId="5" applyNumberFormat="1" applyFont="1" applyFill="1" applyBorder="1" applyAlignment="1" applyProtection="1">
      <alignment horizontal="center"/>
      <protection locked="0"/>
    </xf>
    <xf numFmtId="0" fontId="7" fillId="0" borderId="5" xfId="2" applyFont="1" applyBorder="1" applyAlignment="1" applyProtection="1">
      <alignment horizontal="center"/>
      <protection locked="0"/>
    </xf>
    <xf numFmtId="0" fontId="7" fillId="0" borderId="4" xfId="2" applyFont="1" applyBorder="1" applyAlignment="1" applyProtection="1">
      <alignment horizontal="center"/>
      <protection locked="0"/>
    </xf>
    <xf numFmtId="164" fontId="13" fillId="2" borderId="1" xfId="5" applyNumberFormat="1" applyFont="1" applyFill="1" applyBorder="1" applyAlignment="1" applyProtection="1">
      <protection locked="0"/>
    </xf>
    <xf numFmtId="164" fontId="13" fillId="2" borderId="2" xfId="5" applyNumberFormat="1" applyFont="1" applyFill="1" applyBorder="1" applyAlignment="1" applyProtection="1">
      <protection locked="0"/>
    </xf>
    <xf numFmtId="164" fontId="13" fillId="7" borderId="1" xfId="5" applyNumberFormat="1" applyFont="1" applyFill="1" applyBorder="1" applyAlignment="1" applyProtection="1">
      <protection locked="0"/>
    </xf>
    <xf numFmtId="164" fontId="13" fillId="7" borderId="2" xfId="5" applyNumberFormat="1" applyFont="1" applyFill="1" applyBorder="1" applyAlignment="1" applyProtection="1">
      <protection locked="0"/>
    </xf>
    <xf numFmtId="164" fontId="13" fillId="6" borderId="1" xfId="5" applyNumberFormat="1" applyFont="1" applyFill="1" applyBorder="1" applyAlignment="1" applyProtection="1">
      <protection locked="0"/>
    </xf>
    <xf numFmtId="164" fontId="13" fillId="6" borderId="3" xfId="5" applyNumberFormat="1" applyFont="1" applyFill="1" applyBorder="1" applyAlignment="1" applyProtection="1">
      <protection locked="0"/>
    </xf>
    <xf numFmtId="0" fontId="7" fillId="0" borderId="6" xfId="2" applyFont="1" applyFill="1" applyBorder="1" applyAlignment="1" applyProtection="1">
      <alignment horizontal="center"/>
      <protection locked="0"/>
    </xf>
    <xf numFmtId="0" fontId="7" fillId="0" borderId="7" xfId="2" applyFont="1" applyBorder="1" applyAlignment="1" applyProtection="1">
      <alignment horizontal="center"/>
      <protection locked="0"/>
    </xf>
    <xf numFmtId="0" fontId="7" fillId="0" borderId="6" xfId="2" applyFont="1" applyBorder="1" applyAlignment="1" applyProtection="1">
      <alignment horizontal="center"/>
      <protection locked="0"/>
    </xf>
    <xf numFmtId="164" fontId="13" fillId="2" borderId="5" xfId="5" applyNumberFormat="1" applyFont="1" applyFill="1" applyBorder="1" applyAlignment="1" applyProtection="1">
      <alignment wrapText="1"/>
      <protection locked="0"/>
    </xf>
    <xf numFmtId="164" fontId="13" fillId="2" borderId="4" xfId="5" applyNumberFormat="1" applyFont="1" applyFill="1" applyBorder="1" applyAlignment="1" applyProtection="1">
      <alignment wrapText="1"/>
      <protection locked="0"/>
    </xf>
    <xf numFmtId="164" fontId="13" fillId="7" borderId="5" xfId="5" applyNumberFormat="1" applyFont="1" applyFill="1" applyBorder="1" applyAlignment="1" applyProtection="1">
      <alignment wrapText="1"/>
      <protection locked="0"/>
    </xf>
    <xf numFmtId="164" fontId="13" fillId="7" borderId="4" xfId="5" applyNumberFormat="1" applyFont="1" applyFill="1" applyBorder="1" applyAlignment="1" applyProtection="1">
      <alignment wrapText="1"/>
      <protection locked="0"/>
    </xf>
    <xf numFmtId="164" fontId="21" fillId="6" borderId="5" xfId="5" applyNumberFormat="1" applyFont="1" applyFill="1" applyBorder="1" applyAlignment="1" applyProtection="1">
      <alignment wrapText="1"/>
      <protection locked="0"/>
    </xf>
    <xf numFmtId="164" fontId="21" fillId="6" borderId="4" xfId="5" applyNumberFormat="1" applyFont="1" applyFill="1" applyBorder="1" applyAlignment="1" applyProtection="1">
      <alignment wrapText="1"/>
      <protection locked="0"/>
    </xf>
    <xf numFmtId="164" fontId="9" fillId="10" borderId="4" xfId="5" applyNumberFormat="1" applyFont="1" applyFill="1" applyBorder="1" applyAlignment="1" applyProtection="1">
      <alignment horizontal="center"/>
      <protection locked="0"/>
    </xf>
    <xf numFmtId="0" fontId="9" fillId="0" borderId="7" xfId="2" applyFont="1" applyFill="1" applyBorder="1" applyAlignment="1" applyProtection="1">
      <alignment horizontal="center"/>
      <protection locked="0"/>
    </xf>
    <xf numFmtId="0" fontId="9" fillId="10" borderId="7" xfId="2" applyFont="1" applyFill="1" applyBorder="1" applyAlignment="1" applyProtection="1">
      <alignment horizontal="center"/>
      <protection locked="0"/>
    </xf>
    <xf numFmtId="0" fontId="9" fillId="0" borderId="4" xfId="2" applyFont="1" applyFill="1" applyBorder="1" applyAlignment="1" applyProtection="1">
      <alignment horizontal="center"/>
      <protection locked="0"/>
    </xf>
    <xf numFmtId="0" fontId="9" fillId="10" borderId="4" xfId="2" applyFont="1" applyFill="1" applyBorder="1" applyAlignment="1" applyProtection="1">
      <alignment horizontal="center"/>
      <protection locked="0"/>
    </xf>
    <xf numFmtId="164" fontId="44" fillId="6" borderId="4" xfId="5" applyNumberFormat="1" applyFont="1" applyFill="1" applyBorder="1" applyAlignment="1" applyProtection="1">
      <alignment vertical="center"/>
      <protection locked="0"/>
    </xf>
    <xf numFmtId="164" fontId="5" fillId="0" borderId="6" xfId="5" applyNumberFormat="1" applyFont="1" applyFill="1" applyBorder="1" applyAlignment="1" applyProtection="1">
      <alignment horizontal="center" vertical="center"/>
      <protection locked="0"/>
    </xf>
    <xf numFmtId="0" fontId="7" fillId="0" borderId="8" xfId="2" applyFont="1" applyBorder="1" applyAlignment="1" applyProtection="1">
      <alignment horizontal="center"/>
      <protection locked="0"/>
    </xf>
    <xf numFmtId="0" fontId="7" fillId="0" borderId="9" xfId="2" applyFont="1" applyBorder="1" applyAlignment="1" applyProtection="1">
      <alignment horizontal="center"/>
      <protection locked="0"/>
    </xf>
    <xf numFmtId="49" fontId="13" fillId="2" borderId="8" xfId="5" applyNumberFormat="1" applyFont="1" applyFill="1" applyBorder="1" applyAlignment="1" applyProtection="1">
      <alignment horizontal="center" wrapText="1"/>
      <protection locked="0"/>
    </xf>
    <xf numFmtId="49" fontId="13" fillId="2" borderId="9" xfId="5" applyNumberFormat="1" applyFont="1" applyFill="1" applyBorder="1" applyAlignment="1" applyProtection="1">
      <alignment horizontal="center"/>
      <protection locked="0"/>
    </xf>
    <xf numFmtId="164" fontId="13" fillId="7" borderId="8" xfId="5" applyNumberFormat="1" applyFont="1" applyFill="1" applyBorder="1" applyAlignment="1" applyProtection="1">
      <alignment horizontal="center" wrapText="1"/>
      <protection locked="0"/>
    </xf>
    <xf numFmtId="165" fontId="13" fillId="7" borderId="9" xfId="5" applyNumberFormat="1" applyFont="1" applyFill="1" applyBorder="1" applyAlignment="1" applyProtection="1">
      <alignment horizontal="center"/>
      <protection locked="0"/>
    </xf>
    <xf numFmtId="164" fontId="9" fillId="10" borderId="9" xfId="5" applyNumberFormat="1" applyFont="1" applyFill="1" applyBorder="1" applyAlignment="1" applyProtection="1">
      <alignment horizontal="center"/>
      <protection locked="0"/>
    </xf>
    <xf numFmtId="0" fontId="43" fillId="0" borderId="8" xfId="2" applyFont="1" applyFill="1" applyBorder="1" applyAlignment="1" applyProtection="1">
      <alignment horizontal="center"/>
      <protection locked="0"/>
    </xf>
    <xf numFmtId="0" fontId="43" fillId="10" borderId="8" xfId="2" applyFont="1" applyFill="1" applyBorder="1" applyAlignment="1" applyProtection="1">
      <alignment horizontal="center"/>
      <protection locked="0"/>
    </xf>
    <xf numFmtId="0" fontId="9" fillId="0" borderId="9" xfId="2" applyFont="1" applyFill="1" applyBorder="1" applyAlignment="1" applyProtection="1">
      <alignment horizontal="center"/>
      <protection locked="0"/>
    </xf>
    <xf numFmtId="0" fontId="9" fillId="10" borderId="9" xfId="2" applyFont="1" applyFill="1" applyBorder="1" applyAlignment="1" applyProtection="1">
      <alignment horizontal="center"/>
      <protection locked="0"/>
    </xf>
    <xf numFmtId="164" fontId="44" fillId="6" borderId="9" xfId="5" applyNumberFormat="1" applyFont="1" applyFill="1" applyBorder="1" applyAlignment="1" applyProtection="1">
      <alignment vertical="center"/>
      <protection locked="0"/>
    </xf>
    <xf numFmtId="164" fontId="7" fillId="0" borderId="9" xfId="5" applyNumberFormat="1" applyFont="1" applyFill="1" applyBorder="1" applyAlignment="1" applyProtection="1">
      <alignment horizontal="center" vertical="center"/>
      <protection locked="0"/>
    </xf>
    <xf numFmtId="0" fontId="7" fillId="0" borderId="6" xfId="2" applyFont="1" applyBorder="1" applyAlignment="1" applyProtection="1">
      <alignment horizontal="left"/>
      <protection locked="0"/>
    </xf>
    <xf numFmtId="164" fontId="14" fillId="2" borderId="32" xfId="5" applyNumberFormat="1" applyFont="1" applyFill="1" applyBorder="1" applyAlignment="1" applyProtection="1">
      <alignment horizontal="center"/>
      <protection locked="0"/>
    </xf>
    <xf numFmtId="164" fontId="14" fillId="7" borderId="32" xfId="5" applyNumberFormat="1" applyFont="1" applyFill="1" applyBorder="1" applyAlignment="1" applyProtection="1">
      <alignment horizontal="center"/>
      <protection locked="0"/>
    </xf>
    <xf numFmtId="165" fontId="14" fillId="6" borderId="32" xfId="5" applyNumberFormat="1" applyFont="1" applyFill="1" applyBorder="1" applyAlignment="1" applyProtection="1">
      <alignment horizontal="center"/>
      <protection locked="0"/>
    </xf>
    <xf numFmtId="170" fontId="7" fillId="10" borderId="6" xfId="5" applyNumberFormat="1" applyFont="1" applyFill="1" applyBorder="1" applyAlignment="1" applyProtection="1">
      <alignment horizontal="center" vertical="center"/>
      <protection locked="0"/>
    </xf>
    <xf numFmtId="170" fontId="7" fillId="0" borderId="7" xfId="2" applyNumberFormat="1" applyFont="1" applyFill="1" applyBorder="1" applyAlignment="1" applyProtection="1">
      <alignment horizontal="center" vertical="center"/>
      <protection locked="0"/>
    </xf>
    <xf numFmtId="170" fontId="7" fillId="10" borderId="7" xfId="2" applyNumberFormat="1" applyFont="1" applyFill="1" applyBorder="1" applyAlignment="1" applyProtection="1">
      <alignment horizontal="center" vertical="center"/>
      <protection locked="0"/>
    </xf>
    <xf numFmtId="170" fontId="7" fillId="0" borderId="6" xfId="2" applyNumberFormat="1" applyFont="1" applyFill="1" applyBorder="1" applyAlignment="1" applyProtection="1">
      <alignment horizontal="center" vertical="center"/>
      <protection locked="0"/>
    </xf>
    <xf numFmtId="170" fontId="43" fillId="6" borderId="0" xfId="5" applyNumberFormat="1" applyFont="1" applyFill="1" applyBorder="1" applyAlignment="1" applyProtection="1">
      <alignment horizontal="center" vertical="center"/>
      <protection locked="0"/>
    </xf>
    <xf numFmtId="164" fontId="7" fillId="0" borderId="5" xfId="5" applyNumberFormat="1" applyFont="1" applyFill="1" applyBorder="1" applyAlignment="1" applyProtection="1">
      <alignment horizontal="center"/>
      <protection locked="0"/>
    </xf>
    <xf numFmtId="165" fontId="7" fillId="0" borderId="4" xfId="5" applyNumberFormat="1" applyFont="1" applyFill="1" applyBorder="1" applyAlignment="1" applyProtection="1">
      <alignment horizontal="center"/>
      <protection locked="0"/>
    </xf>
    <xf numFmtId="164" fontId="14" fillId="2" borderId="36" xfId="5" applyNumberFormat="1" applyFont="1" applyFill="1" applyBorder="1" applyAlignment="1" applyProtection="1">
      <alignment horizontal="center"/>
      <protection locked="0"/>
    </xf>
    <xf numFmtId="164" fontId="14" fillId="7" borderId="36" xfId="5" applyNumberFormat="1" applyFont="1" applyFill="1" applyBorder="1" applyAlignment="1" applyProtection="1">
      <alignment horizontal="center"/>
      <protection locked="0"/>
    </xf>
    <xf numFmtId="165" fontId="14" fillId="6" borderId="36" xfId="5" applyNumberFormat="1" applyFont="1" applyFill="1" applyBorder="1" applyAlignment="1" applyProtection="1">
      <alignment horizontal="center"/>
      <protection locked="0"/>
    </xf>
    <xf numFmtId="164" fontId="7" fillId="0" borderId="7" xfId="5" applyNumberFormat="1" applyFont="1" applyFill="1" applyBorder="1" applyAlignment="1" applyProtection="1">
      <alignment horizontal="center"/>
      <protection locked="0"/>
    </xf>
    <xf numFmtId="0" fontId="10" fillId="0" borderId="6" xfId="2" applyFont="1" applyFill="1" applyBorder="1" applyAlignment="1" applyProtection="1">
      <alignment horizontal="left"/>
      <protection locked="0"/>
    </xf>
    <xf numFmtId="165" fontId="45" fillId="0" borderId="4" xfId="5" applyNumberFormat="1" applyFont="1" applyFill="1" applyBorder="1" applyAlignment="1" applyProtection="1">
      <alignment horizontal="center"/>
      <protection locked="0"/>
    </xf>
    <xf numFmtId="0" fontId="46" fillId="0" borderId="0" xfId="2" applyFont="1" applyFill="1" applyBorder="1" applyAlignment="1" applyProtection="1">
      <protection locked="0"/>
    </xf>
    <xf numFmtId="0" fontId="7" fillId="0" borderId="6" xfId="2" applyFont="1" applyFill="1" applyBorder="1" applyAlignment="1" applyProtection="1">
      <alignment horizontal="left"/>
      <protection locked="0"/>
    </xf>
    <xf numFmtId="43" fontId="14" fillId="2" borderId="36" xfId="5" applyNumberFormat="1" applyFont="1" applyFill="1" applyBorder="1" applyAlignment="1" applyProtection="1">
      <alignment horizontal="center"/>
      <protection locked="0"/>
    </xf>
    <xf numFmtId="43" fontId="14" fillId="2" borderId="32" xfId="5" applyNumberFormat="1" applyFont="1" applyFill="1" applyBorder="1" applyAlignment="1" applyProtection="1">
      <alignment horizontal="center"/>
      <protection locked="0"/>
    </xf>
    <xf numFmtId="43" fontId="14" fillId="7" borderId="36" xfId="5" applyNumberFormat="1" applyFont="1" applyFill="1" applyBorder="1" applyAlignment="1" applyProtection="1">
      <alignment horizontal="center"/>
      <protection locked="0"/>
    </xf>
    <xf numFmtId="165" fontId="26" fillId="6" borderId="36" xfId="5" applyNumberFormat="1" applyFont="1" applyFill="1" applyBorder="1" applyAlignment="1" applyProtection="1">
      <alignment horizontal="center"/>
      <protection locked="0"/>
    </xf>
    <xf numFmtId="0" fontId="46" fillId="0" borderId="0" xfId="2" applyFont="1" applyBorder="1" applyAlignment="1" applyProtection="1">
      <protection locked="0"/>
    </xf>
    <xf numFmtId="170" fontId="9" fillId="6" borderId="0" xfId="5" applyNumberFormat="1" applyFont="1" applyFill="1" applyBorder="1" applyAlignment="1" applyProtection="1">
      <alignment horizontal="center" vertical="center"/>
      <protection locked="0"/>
    </xf>
    <xf numFmtId="170" fontId="7" fillId="10" borderId="6" xfId="2" applyNumberFormat="1" applyFont="1" applyFill="1" applyBorder="1" applyAlignment="1" applyProtection="1">
      <alignment horizontal="center" vertical="center"/>
      <protection locked="0"/>
    </xf>
    <xf numFmtId="164" fontId="7" fillId="0" borderId="6" xfId="5" applyNumberFormat="1" applyFont="1" applyFill="1" applyBorder="1" applyAlignment="1" applyProtection="1">
      <alignment horizontal="center"/>
      <protection locked="0"/>
    </xf>
    <xf numFmtId="164" fontId="14" fillId="2" borderId="39" xfId="5" applyNumberFormat="1" applyFont="1" applyFill="1" applyBorder="1" applyAlignment="1" applyProtection="1">
      <alignment horizontal="center"/>
      <protection locked="0"/>
    </xf>
    <xf numFmtId="164" fontId="14" fillId="7" borderId="39" xfId="5" applyNumberFormat="1" applyFont="1" applyFill="1" applyBorder="1" applyAlignment="1" applyProtection="1">
      <alignment horizontal="center"/>
      <protection locked="0"/>
    </xf>
    <xf numFmtId="165" fontId="14" fillId="6" borderId="39" xfId="5" applyNumberFormat="1" applyFont="1" applyFill="1" applyBorder="1" applyAlignment="1" applyProtection="1">
      <alignment horizontal="center"/>
      <protection locked="0"/>
    </xf>
    <xf numFmtId="170" fontId="43" fillId="6" borderId="6" xfId="5" applyNumberFormat="1" applyFont="1" applyFill="1" applyBorder="1" applyAlignment="1" applyProtection="1">
      <alignment horizontal="center" vertical="center"/>
      <protection locked="0"/>
    </xf>
    <xf numFmtId="0" fontId="9" fillId="11" borderId="10" xfId="2" applyFont="1" applyFill="1" applyBorder="1" applyAlignment="1" applyProtection="1">
      <alignment horizontal="center"/>
      <protection locked="0"/>
    </xf>
    <xf numFmtId="43" fontId="14" fillId="2" borderId="9" xfId="5" applyNumberFormat="1" applyFont="1" applyFill="1" applyBorder="1" applyAlignment="1" applyProtection="1">
      <alignment horizontal="center"/>
      <protection locked="0"/>
    </xf>
    <xf numFmtId="43" fontId="14" fillId="7" borderId="9" xfId="5" applyNumberFormat="1" applyFont="1" applyFill="1" applyBorder="1" applyAlignment="1" applyProtection="1">
      <alignment horizontal="center"/>
      <protection locked="0"/>
    </xf>
    <xf numFmtId="165" fontId="14" fillId="6" borderId="9" xfId="5" applyNumberFormat="1" applyFont="1" applyFill="1" applyBorder="1" applyAlignment="1" applyProtection="1">
      <alignment horizontal="center"/>
      <protection locked="0"/>
    </xf>
    <xf numFmtId="170" fontId="9" fillId="11" borderId="10" xfId="5" applyNumberFormat="1" applyFont="1" applyFill="1" applyBorder="1" applyAlignment="1" applyProtection="1">
      <alignment horizontal="center"/>
      <protection locked="0"/>
    </xf>
    <xf numFmtId="165" fontId="9" fillId="11" borderId="10" xfId="5" applyNumberFormat="1" applyFont="1" applyFill="1" applyBorder="1" applyAlignment="1" applyProtection="1">
      <alignment horizontal="center"/>
      <protection locked="0"/>
    </xf>
    <xf numFmtId="0" fontId="9" fillId="5" borderId="0" xfId="2" applyFont="1" applyFill="1" applyBorder="1" applyAlignment="1" applyProtection="1">
      <alignment horizontal="center"/>
      <protection locked="0"/>
    </xf>
    <xf numFmtId="165" fontId="14" fillId="5" borderId="0" xfId="5" applyNumberFormat="1" applyFont="1" applyFill="1" applyBorder="1" applyAlignment="1" applyProtection="1">
      <alignment horizontal="center"/>
      <protection locked="0"/>
    </xf>
    <xf numFmtId="43" fontId="14" fillId="5" borderId="0" xfId="5" applyNumberFormat="1" applyFont="1" applyFill="1" applyBorder="1" applyAlignment="1" applyProtection="1">
      <alignment horizontal="center"/>
      <protection locked="0"/>
    </xf>
    <xf numFmtId="164" fontId="14" fillId="5" borderId="0" xfId="5" applyNumberFormat="1" applyFont="1" applyFill="1" applyBorder="1" applyAlignment="1" applyProtection="1">
      <alignment horizontal="center"/>
      <protection locked="0"/>
    </xf>
    <xf numFmtId="170" fontId="9" fillId="5" borderId="0" xfId="5" applyNumberFormat="1" applyFont="1" applyFill="1" applyBorder="1" applyAlignment="1" applyProtection="1">
      <alignment horizontal="center"/>
      <protection locked="0"/>
    </xf>
    <xf numFmtId="165" fontId="9" fillId="5" borderId="0" xfId="5" applyNumberFormat="1" applyFont="1" applyFill="1" applyBorder="1" applyAlignment="1" applyProtection="1">
      <alignment horizontal="center"/>
      <protection locked="0"/>
    </xf>
    <xf numFmtId="0" fontId="7" fillId="5" borderId="0" xfId="2" applyFont="1" applyFill="1" applyBorder="1" applyAlignment="1" applyProtection="1">
      <protection locked="0"/>
    </xf>
    <xf numFmtId="0" fontId="5" fillId="9" borderId="0" xfId="2" applyFont="1" applyFill="1" applyBorder="1" applyAlignment="1" applyProtection="1">
      <alignment horizontal="left"/>
      <protection locked="0"/>
    </xf>
    <xf numFmtId="0" fontId="5" fillId="9" borderId="0" xfId="2" applyFont="1" applyFill="1" applyBorder="1" applyAlignment="1" applyProtection="1">
      <alignment horizontal="center"/>
      <protection locked="0"/>
    </xf>
    <xf numFmtId="165" fontId="14" fillId="0" borderId="0" xfId="5" applyNumberFormat="1" applyFont="1" applyFill="1" applyBorder="1" applyAlignment="1" applyProtection="1">
      <alignment horizontal="center"/>
      <protection locked="0"/>
    </xf>
    <xf numFmtId="164" fontId="14" fillId="0" borderId="0" xfId="5" applyNumberFormat="1" applyFont="1" applyFill="1" applyBorder="1" applyAlignment="1" applyProtection="1">
      <alignment horizontal="center"/>
      <protection locked="0"/>
    </xf>
    <xf numFmtId="164" fontId="9" fillId="9" borderId="0" xfId="5" applyNumberFormat="1" applyFont="1" applyFill="1" applyBorder="1" applyAlignment="1" applyProtection="1">
      <alignment horizontal="center"/>
      <protection locked="0"/>
    </xf>
    <xf numFmtId="0" fontId="9" fillId="9" borderId="0" xfId="2" applyFont="1" applyFill="1" applyBorder="1" applyAlignment="1" applyProtection="1">
      <alignment horizontal="center"/>
      <protection locked="0"/>
    </xf>
    <xf numFmtId="164" fontId="9" fillId="0" borderId="0" xfId="5" applyNumberFormat="1" applyFont="1" applyFill="1" applyBorder="1" applyAlignment="1" applyProtection="1">
      <alignment horizontal="center"/>
      <protection locked="0"/>
    </xf>
    <xf numFmtId="0" fontId="7" fillId="0" borderId="12" xfId="2" applyFont="1" applyBorder="1" applyAlignment="1" applyProtection="1">
      <alignment horizontal="center"/>
      <protection locked="0"/>
    </xf>
    <xf numFmtId="164" fontId="15" fillId="0" borderId="11" xfId="5" applyNumberFormat="1" applyFont="1" applyFill="1" applyBorder="1" applyAlignment="1" applyProtection="1">
      <protection locked="0"/>
    </xf>
    <xf numFmtId="1" fontId="15" fillId="0" borderId="11" xfId="5" applyNumberFormat="1" applyFont="1" applyFill="1" applyBorder="1" applyAlignment="1" applyProtection="1">
      <alignment horizontal="center"/>
      <protection locked="0"/>
    </xf>
    <xf numFmtId="0" fontId="15" fillId="0" borderId="11" xfId="2" applyFont="1" applyFill="1" applyBorder="1" applyAlignment="1" applyProtection="1">
      <protection locked="0"/>
    </xf>
    <xf numFmtId="1" fontId="7" fillId="0" borderId="4" xfId="5" applyNumberFormat="1" applyFont="1" applyFill="1" applyBorder="1" applyAlignment="1" applyProtection="1">
      <alignment horizontal="center"/>
      <protection locked="0"/>
    </xf>
    <xf numFmtId="0" fontId="7" fillId="0" borderId="30" xfId="2" applyFont="1" applyBorder="1" applyAlignment="1" applyProtection="1">
      <alignment horizontal="center"/>
      <protection locked="0"/>
    </xf>
    <xf numFmtId="164" fontId="18" fillId="2" borderId="5" xfId="5" applyNumberFormat="1" applyFont="1" applyFill="1" applyBorder="1" applyAlignment="1" applyProtection="1">
      <protection locked="0"/>
    </xf>
    <xf numFmtId="164" fontId="14" fillId="2" borderId="4" xfId="5" applyNumberFormat="1" applyFont="1" applyFill="1" applyBorder="1" applyAlignment="1" applyProtection="1">
      <alignment horizontal="center"/>
      <protection locked="0"/>
    </xf>
    <xf numFmtId="164" fontId="18" fillId="7" borderId="5" xfId="5" applyNumberFormat="1" applyFont="1" applyFill="1" applyBorder="1" applyAlignment="1" applyProtection="1">
      <protection locked="0"/>
    </xf>
    <xf numFmtId="164" fontId="14" fillId="7" borderId="4" xfId="5" applyNumberFormat="1" applyFont="1" applyFill="1" applyBorder="1" applyAlignment="1" applyProtection="1">
      <alignment horizontal="center"/>
      <protection locked="0"/>
    </xf>
    <xf numFmtId="164" fontId="24" fillId="2" borderId="4" xfId="5" applyNumberFormat="1" applyFont="1" applyFill="1" applyBorder="1" applyAlignment="1" applyProtection="1">
      <alignment wrapText="1"/>
      <protection locked="0"/>
    </xf>
    <xf numFmtId="1" fontId="7" fillId="0" borderId="6" xfId="5" applyNumberFormat="1" applyFont="1" applyFill="1" applyBorder="1" applyAlignment="1" applyProtection="1">
      <alignment horizontal="center"/>
      <protection locked="0"/>
    </xf>
    <xf numFmtId="0" fontId="5" fillId="0" borderId="0" xfId="6" applyFont="1"/>
    <xf numFmtId="0" fontId="7" fillId="0" borderId="13" xfId="2" applyFont="1" applyBorder="1" applyAlignment="1" applyProtection="1">
      <alignment horizontal="center"/>
      <protection locked="0"/>
    </xf>
    <xf numFmtId="49" fontId="13" fillId="2" borderId="1" xfId="5" applyNumberFormat="1" applyFont="1" applyFill="1" applyBorder="1" applyAlignment="1" applyProtection="1">
      <alignment horizontal="center" wrapText="1"/>
      <protection locked="0"/>
    </xf>
    <xf numFmtId="49" fontId="13" fillId="2" borderId="10" xfId="5" applyNumberFormat="1" applyFont="1" applyFill="1" applyBorder="1" applyAlignment="1" applyProtection="1">
      <alignment horizontal="center"/>
      <protection locked="0"/>
    </xf>
    <xf numFmtId="164" fontId="14" fillId="7" borderId="1" xfId="5" applyNumberFormat="1" applyFont="1" applyFill="1" applyBorder="1" applyAlignment="1" applyProtection="1">
      <alignment horizontal="center" wrapText="1"/>
      <protection locked="0"/>
    </xf>
    <xf numFmtId="165" fontId="14" fillId="7" borderId="10" xfId="5" applyNumberFormat="1" applyFont="1" applyFill="1" applyBorder="1" applyAlignment="1" applyProtection="1">
      <alignment horizontal="center"/>
      <protection locked="0"/>
    </xf>
    <xf numFmtId="165" fontId="14" fillId="2" borderId="10" xfId="5" applyNumberFormat="1" applyFont="1" applyFill="1" applyBorder="1" applyAlignment="1" applyProtection="1">
      <alignment horizontal="center"/>
      <protection locked="0"/>
    </xf>
    <xf numFmtId="0" fontId="48" fillId="0" borderId="0" xfId="6" applyFont="1" applyAlignment="1">
      <alignment horizontal="left"/>
    </xf>
    <xf numFmtId="0" fontId="7" fillId="0" borderId="12" xfId="2" applyFont="1" applyBorder="1" applyAlignment="1" applyProtection="1">
      <alignment horizontal="left"/>
      <protection locked="0"/>
    </xf>
    <xf numFmtId="165" fontId="14" fillId="2" borderId="32" xfId="5" applyNumberFormat="1" applyFont="1" applyFill="1" applyBorder="1" applyAlignment="1" applyProtection="1">
      <alignment horizontal="center"/>
      <protection locked="0"/>
    </xf>
    <xf numFmtId="165" fontId="14" fillId="7" borderId="32" xfId="5" applyNumberFormat="1" applyFont="1" applyFill="1" applyBorder="1" applyAlignment="1" applyProtection="1">
      <alignment horizontal="center"/>
      <protection locked="0"/>
    </xf>
    <xf numFmtId="164" fontId="14" fillId="2" borderId="33" xfId="5" applyNumberFormat="1" applyFont="1" applyFill="1" applyBorder="1" applyAlignment="1" applyProtection="1">
      <alignment horizontal="center" wrapText="1"/>
      <protection locked="0"/>
    </xf>
    <xf numFmtId="1" fontId="7" fillId="12" borderId="11" xfId="2" applyNumberFormat="1" applyFont="1" applyFill="1" applyBorder="1" applyAlignment="1" applyProtection="1">
      <alignment horizontal="center"/>
      <protection locked="0"/>
    </xf>
    <xf numFmtId="1" fontId="7" fillId="0" borderId="4" xfId="2" applyNumberFormat="1" applyFont="1" applyBorder="1" applyAlignment="1" applyProtection="1">
      <alignment horizontal="center"/>
      <protection locked="0"/>
    </xf>
    <xf numFmtId="1" fontId="7" fillId="12" borderId="4" xfId="2" applyNumberFormat="1" applyFont="1" applyFill="1" applyBorder="1" applyAlignment="1" applyProtection="1">
      <alignment horizontal="center"/>
      <protection locked="0"/>
    </xf>
    <xf numFmtId="1" fontId="43" fillId="6" borderId="7" xfId="5" applyNumberFormat="1" applyFont="1" applyFill="1" applyBorder="1" applyAlignment="1" applyProtection="1">
      <alignment horizontal="center"/>
      <protection locked="0"/>
    </xf>
    <xf numFmtId="0" fontId="49" fillId="0" borderId="0" xfId="6" applyFont="1"/>
    <xf numFmtId="0" fontId="50" fillId="0" borderId="0" xfId="6" applyFont="1"/>
    <xf numFmtId="0" fontId="7" fillId="0" borderId="30" xfId="2" applyFont="1" applyBorder="1" applyAlignment="1" applyProtection="1">
      <alignment horizontal="left"/>
      <protection locked="0"/>
    </xf>
    <xf numFmtId="165" fontId="14" fillId="2" borderId="36" xfId="5" applyNumberFormat="1" applyFont="1" applyFill="1" applyBorder="1" applyAlignment="1" applyProtection="1">
      <alignment horizontal="center"/>
      <protection locked="0"/>
    </xf>
    <xf numFmtId="165" fontId="14" fillId="7" borderId="36" xfId="5" applyNumberFormat="1" applyFont="1" applyFill="1" applyBorder="1" applyAlignment="1" applyProtection="1">
      <alignment horizontal="center"/>
      <protection locked="0"/>
    </xf>
    <xf numFmtId="164" fontId="14" fillId="2" borderId="37" xfId="5" applyNumberFormat="1" applyFont="1" applyFill="1" applyBorder="1" applyAlignment="1" applyProtection="1">
      <alignment horizontal="center"/>
      <protection locked="0"/>
    </xf>
    <xf numFmtId="1" fontId="7" fillId="12" borderId="0" xfId="2" applyNumberFormat="1" applyFont="1" applyFill="1" applyBorder="1" applyAlignment="1" applyProtection="1">
      <alignment horizontal="center"/>
      <protection locked="0"/>
    </xf>
    <xf numFmtId="1" fontId="7" fillId="0" borderId="6" xfId="5" applyNumberFormat="1" applyFont="1" applyBorder="1" applyAlignment="1" applyProtection="1">
      <alignment horizontal="center"/>
      <protection locked="0"/>
    </xf>
    <xf numFmtId="1" fontId="7" fillId="12" borderId="6" xfId="5" applyNumberFormat="1" applyFont="1" applyFill="1" applyBorder="1" applyAlignment="1" applyProtection="1">
      <alignment horizontal="center"/>
      <protection locked="0"/>
    </xf>
    <xf numFmtId="0" fontId="51" fillId="0" borderId="0" xfId="6" applyFont="1"/>
    <xf numFmtId="0" fontId="52" fillId="0" borderId="0" xfId="6" applyFont="1"/>
    <xf numFmtId="0" fontId="53" fillId="0" borderId="0" xfId="6" applyFont="1"/>
    <xf numFmtId="1" fontId="7" fillId="12" borderId="6" xfId="2" applyNumberFormat="1" applyFont="1" applyFill="1" applyBorder="1" applyAlignment="1" applyProtection="1">
      <alignment horizontal="center"/>
      <protection locked="0"/>
    </xf>
    <xf numFmtId="165" fontId="14" fillId="2" borderId="39" xfId="5" applyNumberFormat="1" applyFont="1" applyFill="1" applyBorder="1" applyAlignment="1" applyProtection="1">
      <alignment horizontal="center"/>
      <protection locked="0"/>
    </xf>
    <xf numFmtId="1" fontId="7" fillId="0" borderId="9" xfId="5" applyNumberFormat="1" applyFont="1" applyFill="1" applyBorder="1" applyAlignment="1" applyProtection="1">
      <alignment horizontal="center"/>
      <protection locked="0"/>
    </xf>
    <xf numFmtId="0" fontId="7" fillId="11" borderId="10" xfId="2" applyFont="1" applyFill="1" applyBorder="1" applyAlignment="1" applyProtection="1">
      <alignment horizontal="center"/>
      <protection locked="0"/>
    </xf>
    <xf numFmtId="0" fontId="9" fillId="11" borderId="3" xfId="2" applyFont="1" applyFill="1" applyBorder="1" applyAlignment="1" applyProtection="1">
      <alignment horizontal="center"/>
      <protection locked="0"/>
    </xf>
    <xf numFmtId="164" fontId="14" fillId="2" borderId="10" xfId="5" applyNumberFormat="1" applyFont="1" applyFill="1" applyBorder="1" applyAlignment="1" applyProtection="1">
      <alignment horizontal="center"/>
      <protection locked="0"/>
    </xf>
    <xf numFmtId="1" fontId="9" fillId="11" borderId="10" xfId="2" applyNumberFormat="1" applyFont="1" applyFill="1" applyBorder="1" applyAlignment="1" applyProtection="1">
      <alignment horizontal="center"/>
      <protection locked="0"/>
    </xf>
    <xf numFmtId="1" fontId="9" fillId="11" borderId="9" xfId="5" applyNumberFormat="1" applyFont="1" applyFill="1" applyBorder="1" applyAlignment="1" applyProtection="1">
      <alignment horizontal="center"/>
      <protection locked="0"/>
    </xf>
    <xf numFmtId="164" fontId="18" fillId="0" borderId="0" xfId="5" applyNumberFormat="1" applyFont="1" applyFill="1" applyBorder="1" applyAlignment="1" applyProtection="1">
      <alignment horizontal="center"/>
      <protection locked="0"/>
    </xf>
    <xf numFmtId="164" fontId="18" fillId="5" borderId="0" xfId="5" applyNumberFormat="1" applyFont="1" applyFill="1" applyBorder="1" applyAlignment="1" applyProtection="1">
      <protection locked="0"/>
    </xf>
    <xf numFmtId="164" fontId="18" fillId="5" borderId="0" xfId="5" applyNumberFormat="1" applyFont="1" applyFill="1" applyBorder="1" applyAlignment="1" applyProtection="1">
      <alignment horizontal="center"/>
      <protection locked="0"/>
    </xf>
    <xf numFmtId="0" fontId="9" fillId="9" borderId="5" xfId="2" applyFont="1" applyFill="1" applyBorder="1" applyAlignment="1" applyProtection="1">
      <alignment horizontal="left"/>
      <protection locked="0"/>
    </xf>
    <xf numFmtId="0" fontId="9" fillId="9" borderId="11" xfId="2" applyFont="1" applyFill="1" applyBorder="1" applyAlignment="1" applyProtection="1">
      <alignment horizontal="left"/>
      <protection locked="0"/>
    </xf>
    <xf numFmtId="164" fontId="15" fillId="0" borderId="1" xfId="5" applyNumberFormat="1" applyFont="1" applyFill="1" applyBorder="1" applyAlignment="1" applyProtection="1">
      <protection locked="0"/>
    </xf>
    <xf numFmtId="164" fontId="15" fillId="0" borderId="2" xfId="5" applyNumberFormat="1" applyFont="1" applyFill="1" applyBorder="1" applyAlignment="1" applyProtection="1">
      <protection locked="0"/>
    </xf>
    <xf numFmtId="1" fontId="15" fillId="0" borderId="2" xfId="5" applyNumberFormat="1" applyFont="1" applyFill="1" applyBorder="1" applyAlignment="1" applyProtection="1">
      <alignment horizontal="center"/>
      <protection locked="0"/>
    </xf>
    <xf numFmtId="0" fontId="15" fillId="0" borderId="3" xfId="2" applyFont="1" applyFill="1" applyBorder="1" applyAlignment="1" applyProtection="1">
      <protection locked="0"/>
    </xf>
    <xf numFmtId="0" fontId="7" fillId="0" borderId="48" xfId="2" applyFont="1" applyBorder="1" applyAlignment="1" applyProtection="1">
      <alignment horizontal="center"/>
      <protection locked="0"/>
    </xf>
    <xf numFmtId="49" fontId="13" fillId="2" borderId="10" xfId="5" applyNumberFormat="1" applyFont="1" applyFill="1" applyBorder="1" applyAlignment="1" applyProtection="1">
      <alignment horizontal="center" wrapText="1"/>
      <protection locked="0"/>
    </xf>
    <xf numFmtId="0" fontId="9" fillId="0" borderId="7" xfId="2" applyFont="1" applyBorder="1" applyAlignment="1" applyProtection="1">
      <alignment horizontal="center"/>
      <protection locked="0"/>
    </xf>
    <xf numFmtId="1" fontId="9" fillId="12" borderId="0" xfId="2" applyNumberFormat="1" applyFont="1" applyFill="1" applyBorder="1" applyAlignment="1" applyProtection="1">
      <alignment horizontal="center"/>
      <protection locked="0"/>
    </xf>
    <xf numFmtId="1" fontId="9" fillId="0" borderId="6" xfId="5" applyNumberFormat="1" applyFont="1" applyBorder="1" applyAlignment="1" applyProtection="1">
      <alignment horizontal="center"/>
      <protection locked="0"/>
    </xf>
    <xf numFmtId="1" fontId="9" fillId="12" borderId="4" xfId="5" applyNumberFormat="1" applyFont="1" applyFill="1" applyBorder="1" applyAlignment="1" applyProtection="1">
      <alignment horizontal="center"/>
      <protection locked="0"/>
    </xf>
    <xf numFmtId="1" fontId="9" fillId="0" borderId="4" xfId="5" applyNumberFormat="1" applyFont="1" applyBorder="1" applyAlignment="1" applyProtection="1">
      <alignment horizontal="center"/>
      <protection locked="0"/>
    </xf>
    <xf numFmtId="1" fontId="9" fillId="13" borderId="6" xfId="5" applyNumberFormat="1" applyFont="1" applyFill="1" applyBorder="1" applyAlignment="1" applyProtection="1">
      <alignment horizontal="center"/>
      <protection locked="0"/>
    </xf>
    <xf numFmtId="43" fontId="9" fillId="0" borderId="6" xfId="5" applyFont="1" applyFill="1" applyBorder="1" applyAlignment="1" applyProtection="1">
      <alignment horizontal="center"/>
      <protection locked="0"/>
    </xf>
    <xf numFmtId="1" fontId="7" fillId="12" borderId="0" xfId="5" applyNumberFormat="1" applyFont="1" applyFill="1" applyBorder="1" applyAlignment="1" applyProtection="1">
      <alignment horizontal="center"/>
      <protection locked="0"/>
    </xf>
    <xf numFmtId="43" fontId="9" fillId="0" borderId="6" xfId="5" applyNumberFormat="1" applyFont="1" applyFill="1" applyBorder="1" applyAlignment="1" applyProtection="1">
      <alignment horizontal="center"/>
      <protection locked="0"/>
    </xf>
    <xf numFmtId="0" fontId="7" fillId="11" borderId="1" xfId="2" applyFont="1" applyFill="1" applyBorder="1" applyAlignment="1" applyProtection="1">
      <alignment horizontal="center"/>
      <protection locked="0"/>
    </xf>
    <xf numFmtId="164" fontId="14" fillId="2" borderId="7" xfId="5" applyNumberFormat="1" applyFont="1" applyFill="1" applyBorder="1" applyAlignment="1" applyProtection="1">
      <alignment horizontal="center"/>
      <protection locked="0"/>
    </xf>
    <xf numFmtId="1" fontId="7" fillId="11" borderId="10" xfId="2" applyNumberFormat="1" applyFont="1" applyFill="1" applyBorder="1" applyAlignment="1" applyProtection="1">
      <alignment horizontal="center"/>
      <protection locked="0"/>
    </xf>
    <xf numFmtId="164" fontId="9" fillId="11" borderId="10" xfId="5" applyNumberFormat="1" applyFont="1" applyFill="1" applyBorder="1" applyAlignment="1" applyProtection="1">
      <alignment horizontal="center"/>
      <protection locked="0"/>
    </xf>
    <xf numFmtId="164" fontId="14" fillId="2" borderId="5" xfId="5" applyNumberFormat="1" applyFont="1" applyFill="1" applyBorder="1" applyAlignment="1" applyProtection="1">
      <alignment horizontal="center" wrapText="1"/>
      <protection locked="0"/>
    </xf>
    <xf numFmtId="164" fontId="14" fillId="2" borderId="5" xfId="5" applyNumberFormat="1" applyFont="1" applyFill="1" applyBorder="1" applyAlignment="1" applyProtection="1">
      <alignment horizontal="center"/>
      <protection locked="0"/>
    </xf>
    <xf numFmtId="1" fontId="9" fillId="12" borderId="6" xfId="5" applyNumberFormat="1" applyFont="1" applyFill="1" applyBorder="1" applyAlignment="1" applyProtection="1">
      <alignment horizontal="center"/>
      <protection locked="0"/>
    </xf>
    <xf numFmtId="2" fontId="14" fillId="2" borderId="36" xfId="5" applyNumberFormat="1" applyFont="1" applyFill="1" applyBorder="1" applyAlignment="1" applyProtection="1">
      <protection locked="0"/>
    </xf>
    <xf numFmtId="2" fontId="14" fillId="2" borderId="36" xfId="5" applyNumberFormat="1" applyFont="1" applyFill="1" applyBorder="1" applyAlignment="1" applyProtection="1">
      <alignment horizontal="center"/>
      <protection locked="0"/>
    </xf>
    <xf numFmtId="164" fontId="14" fillId="7" borderId="36" xfId="5" applyNumberFormat="1" applyFont="1" applyFill="1" applyBorder="1" applyAlignment="1" applyProtection="1">
      <protection locked="0"/>
    </xf>
    <xf numFmtId="49" fontId="14" fillId="7" borderId="36" xfId="5" applyNumberFormat="1" applyFont="1" applyFill="1" applyBorder="1" applyAlignment="1" applyProtection="1">
      <alignment horizontal="center"/>
      <protection locked="0"/>
    </xf>
    <xf numFmtId="164" fontId="14" fillId="2" borderId="36" xfId="5" applyNumberFormat="1" applyFont="1" applyFill="1" applyBorder="1" applyAlignment="1" applyProtection="1">
      <protection locked="0"/>
    </xf>
    <xf numFmtId="49" fontId="14" fillId="2" borderId="36" xfId="5" applyNumberFormat="1" applyFont="1" applyFill="1" applyBorder="1" applyAlignment="1" applyProtection="1">
      <alignment horizontal="center"/>
      <protection locked="0"/>
    </xf>
    <xf numFmtId="0" fontId="7" fillId="13" borderId="0" xfId="2" applyFont="1" applyFill="1" applyBorder="1" applyAlignment="1" applyProtection="1">
      <protection locked="0"/>
    </xf>
    <xf numFmtId="2" fontId="14" fillId="2" borderId="39" xfId="5" applyNumberFormat="1" applyFont="1" applyFill="1" applyBorder="1" applyAlignment="1" applyProtection="1">
      <protection locked="0"/>
    </xf>
    <xf numFmtId="164" fontId="14" fillId="7" borderId="39" xfId="5" applyNumberFormat="1" applyFont="1" applyFill="1" applyBorder="1" applyAlignment="1" applyProtection="1">
      <protection locked="0"/>
    </xf>
    <xf numFmtId="49" fontId="14" fillId="7" borderId="39" xfId="5" applyNumberFormat="1" applyFont="1" applyFill="1" applyBorder="1" applyAlignment="1" applyProtection="1">
      <alignment horizontal="center"/>
      <protection locked="0"/>
    </xf>
    <xf numFmtId="164" fontId="14" fillId="2" borderId="39" xfId="5" applyNumberFormat="1" applyFont="1" applyFill="1" applyBorder="1" applyAlignment="1" applyProtection="1">
      <protection locked="0"/>
    </xf>
    <xf numFmtId="49" fontId="14" fillId="2" borderId="39" xfId="5" applyNumberFormat="1" applyFont="1" applyFill="1" applyBorder="1" applyAlignment="1" applyProtection="1">
      <alignment horizontal="center"/>
      <protection locked="0"/>
    </xf>
    <xf numFmtId="1" fontId="7" fillId="12" borderId="9" xfId="5" applyNumberFormat="1" applyFont="1" applyFill="1" applyBorder="1" applyAlignment="1" applyProtection="1">
      <alignment horizontal="center"/>
      <protection locked="0"/>
    </xf>
    <xf numFmtId="1" fontId="7" fillId="0" borderId="9" xfId="5" applyNumberFormat="1" applyFont="1" applyBorder="1" applyAlignment="1" applyProtection="1">
      <alignment horizontal="center"/>
      <protection locked="0"/>
    </xf>
    <xf numFmtId="2" fontId="14" fillId="2" borderId="10" xfId="5" applyNumberFormat="1" applyFont="1" applyFill="1" applyBorder="1" applyAlignment="1" applyProtection="1">
      <protection locked="0"/>
    </xf>
    <xf numFmtId="43" fontId="14" fillId="5" borderId="10" xfId="5" applyNumberFormat="1" applyFont="1" applyFill="1" applyBorder="1" applyAlignment="1" applyProtection="1">
      <alignment horizontal="center"/>
      <protection locked="0"/>
    </xf>
    <xf numFmtId="0" fontId="9" fillId="0" borderId="0" xfId="2" applyFont="1" applyFill="1" applyBorder="1" applyAlignment="1" applyProtection="1">
      <alignment horizontal="center"/>
      <protection locked="0"/>
    </xf>
    <xf numFmtId="170" fontId="9" fillId="0" borderId="0" xfId="5" applyNumberFormat="1" applyFont="1" applyFill="1" applyBorder="1" applyAlignment="1" applyProtection="1">
      <alignment horizontal="center"/>
      <protection locked="0"/>
    </xf>
    <xf numFmtId="1" fontId="9" fillId="0" borderId="0" xfId="5" applyNumberFormat="1" applyFont="1" applyFill="1" applyBorder="1" applyAlignment="1" applyProtection="1">
      <alignment horizontal="center"/>
      <protection locked="0"/>
    </xf>
    <xf numFmtId="164" fontId="14" fillId="0" borderId="0" xfId="5" applyNumberFormat="1" applyFont="1" applyFill="1" applyBorder="1" applyAlignment="1" applyProtection="1">
      <protection locked="0"/>
    </xf>
    <xf numFmtId="0" fontId="9" fillId="0" borderId="5" xfId="2" applyFont="1" applyFill="1" applyBorder="1" applyAlignment="1" applyProtection="1">
      <alignment horizontal="center"/>
      <protection locked="0"/>
    </xf>
    <xf numFmtId="0" fontId="56" fillId="3" borderId="0" xfId="2" applyFont="1" applyFill="1" applyBorder="1" applyAlignment="1" applyProtection="1">
      <alignment horizontal="center" vertical="center"/>
      <protection locked="0"/>
    </xf>
    <xf numFmtId="170" fontId="57" fillId="3" borderId="0" xfId="2" applyNumberFormat="1" applyFont="1" applyFill="1" applyBorder="1" applyAlignment="1" applyProtection="1">
      <alignment horizontal="center" vertical="center"/>
      <protection locked="0"/>
    </xf>
    <xf numFmtId="1" fontId="57" fillId="3" borderId="0" xfId="2" applyNumberFormat="1" applyFont="1" applyFill="1" applyBorder="1" applyAlignment="1" applyProtection="1">
      <alignment horizontal="center" vertical="center"/>
      <protection locked="0"/>
    </xf>
    <xf numFmtId="165" fontId="57" fillId="8" borderId="0" xfId="5" applyNumberFormat="1" applyFont="1" applyFill="1" applyBorder="1" applyAlignment="1" applyProtection="1">
      <alignment horizontal="center" vertical="center"/>
      <protection locked="0"/>
    </xf>
    <xf numFmtId="164" fontId="57" fillId="3" borderId="0" xfId="5" applyNumberFormat="1" applyFont="1" applyFill="1" applyBorder="1" applyAlignment="1" applyProtection="1">
      <alignment horizontal="center" vertical="center"/>
      <protection locked="0"/>
    </xf>
    <xf numFmtId="0" fontId="58" fillId="0" borderId="0" xfId="2" applyFont="1" applyFill="1" applyBorder="1" applyAlignment="1" applyProtection="1">
      <protection locked="0"/>
    </xf>
    <xf numFmtId="164" fontId="58" fillId="0" borderId="0" xfId="5" applyNumberFormat="1" applyFont="1" applyFill="1" applyBorder="1" applyAlignment="1" applyProtection="1">
      <protection locked="0"/>
    </xf>
    <xf numFmtId="0" fontId="43" fillId="0" borderId="0" xfId="6" applyFont="1" applyFill="1" applyAlignment="1"/>
    <xf numFmtId="0" fontId="59" fillId="0" borderId="0" xfId="6" applyFont="1" applyFill="1" applyAlignment="1">
      <alignment horizontal="center"/>
    </xf>
    <xf numFmtId="0" fontId="51" fillId="0" borderId="0" xfId="6" applyFont="1" applyFill="1" applyAlignment="1">
      <alignment horizontal="right"/>
    </xf>
    <xf numFmtId="0" fontId="51" fillId="0" borderId="0" xfId="6" applyFont="1" applyFill="1" applyAlignment="1">
      <alignment horizontal="center"/>
    </xf>
    <xf numFmtId="0" fontId="60" fillId="0" borderId="0" xfId="6" applyFont="1" applyFill="1"/>
    <xf numFmtId="0" fontId="51" fillId="0" borderId="0" xfId="6" applyFont="1" applyFill="1"/>
    <xf numFmtId="0" fontId="61" fillId="0" borderId="0" xfId="6" applyFont="1" applyFill="1"/>
    <xf numFmtId="164" fontId="14" fillId="0" borderId="44" xfId="5" applyNumberFormat="1" applyFont="1" applyFill="1" applyBorder="1" applyAlignment="1" applyProtection="1">
      <protection locked="0"/>
    </xf>
    <xf numFmtId="0" fontId="61" fillId="0" borderId="0" xfId="6" applyFont="1" applyFill="1" applyAlignment="1">
      <alignment horizontal="center"/>
    </xf>
    <xf numFmtId="0" fontId="61" fillId="0" borderId="0" xfId="6" applyFont="1" applyFill="1" applyAlignment="1">
      <alignment horizontal="left"/>
    </xf>
    <xf numFmtId="0" fontId="51" fillId="0" borderId="0" xfId="6" applyFont="1" applyFill="1" applyAlignment="1"/>
    <xf numFmtId="0" fontId="62" fillId="0" borderId="0" xfId="6" applyFont="1" applyFill="1" applyAlignment="1">
      <alignment horizontal="center"/>
    </xf>
    <xf numFmtId="0" fontId="61" fillId="0" borderId="0" xfId="6" applyFont="1" applyAlignment="1">
      <alignment horizontal="right"/>
    </xf>
    <xf numFmtId="1" fontId="14" fillId="0" borderId="0" xfId="5" applyNumberFormat="1" applyFont="1" applyFill="1" applyBorder="1" applyAlignment="1" applyProtection="1">
      <alignment horizontal="center"/>
      <protection locked="0"/>
    </xf>
    <xf numFmtId="164" fontId="17" fillId="0" borderId="0" xfId="9" applyNumberFormat="1" applyFont="1" applyFill="1" applyBorder="1" applyAlignment="1" applyProtection="1">
      <protection locked="0"/>
    </xf>
    <xf numFmtId="164" fontId="17" fillId="0" borderId="0" xfId="9" applyNumberFormat="1" applyFont="1" applyFill="1" applyBorder="1" applyAlignment="1" applyProtection="1">
      <alignment horizontal="center"/>
      <protection locked="0"/>
    </xf>
    <xf numFmtId="1" fontId="17" fillId="0" borderId="0" xfId="9" applyNumberFormat="1" applyFont="1" applyFill="1" applyBorder="1" applyAlignment="1" applyProtection="1">
      <alignment horizontal="center"/>
      <protection locked="0"/>
    </xf>
    <xf numFmtId="0" fontId="64" fillId="0" borderId="0" xfId="10"/>
    <xf numFmtId="164" fontId="15" fillId="0" borderId="0" xfId="9" applyNumberFormat="1" applyFont="1" applyFill="1" applyBorder="1" applyAlignment="1" applyProtection="1">
      <protection locked="0"/>
    </xf>
    <xf numFmtId="1" fontId="15" fillId="0" borderId="0" xfId="9" applyNumberFormat="1" applyFont="1" applyFill="1" applyBorder="1" applyAlignment="1" applyProtection="1">
      <alignment horizontal="center"/>
      <protection locked="0"/>
    </xf>
    <xf numFmtId="164" fontId="15" fillId="0" borderId="0" xfId="9" applyNumberFormat="1" applyFont="1" applyFill="1" applyBorder="1" applyAlignment="1" applyProtection="1">
      <alignment horizontal="center"/>
      <protection locked="0"/>
    </xf>
    <xf numFmtId="168" fontId="15" fillId="0" borderId="0" xfId="9" applyNumberFormat="1" applyFont="1" applyFill="1" applyBorder="1" applyAlignment="1" applyProtection="1">
      <alignment horizontal="center"/>
      <protection locked="0"/>
    </xf>
    <xf numFmtId="164" fontId="15" fillId="0" borderId="0" xfId="9" applyNumberFormat="1" applyFont="1" applyFill="1" applyBorder="1" applyAlignment="1" applyProtection="1">
      <alignment horizontal="left"/>
      <protection locked="0"/>
    </xf>
    <xf numFmtId="1" fontId="15" fillId="0" borderId="0" xfId="9" quotePrefix="1" applyNumberFormat="1" applyFont="1" applyFill="1" applyBorder="1" applyAlignment="1" applyProtection="1">
      <alignment horizontal="center"/>
      <protection locked="0"/>
    </xf>
    <xf numFmtId="164" fontId="18" fillId="0" borderId="0" xfId="9" applyNumberFormat="1" applyFont="1" applyFill="1" applyBorder="1" applyAlignment="1" applyProtection="1">
      <protection locked="0"/>
    </xf>
    <xf numFmtId="1" fontId="18" fillId="0" borderId="0" xfId="9" applyNumberFormat="1" applyFont="1" applyFill="1" applyBorder="1" applyAlignment="1" applyProtection="1">
      <alignment horizontal="center"/>
      <protection locked="0"/>
    </xf>
    <xf numFmtId="164" fontId="18" fillId="0" borderId="0" xfId="9" applyNumberFormat="1" applyFont="1" applyFill="1" applyBorder="1" applyAlignment="1" applyProtection="1">
      <alignment horizontal="center"/>
      <protection locked="0"/>
    </xf>
    <xf numFmtId="164" fontId="13" fillId="2" borderId="1" xfId="9" applyNumberFormat="1" applyFont="1" applyFill="1" applyBorder="1" applyAlignment="1" applyProtection="1">
      <protection locked="0"/>
    </xf>
    <xf numFmtId="164" fontId="13" fillId="2" borderId="2" xfId="9" applyNumberFormat="1" applyFont="1" applyFill="1" applyBorder="1" applyAlignment="1" applyProtection="1">
      <protection locked="0"/>
    </xf>
    <xf numFmtId="164" fontId="13" fillId="7" borderId="1" xfId="9" applyNumberFormat="1" applyFont="1" applyFill="1" applyBorder="1" applyAlignment="1" applyProtection="1">
      <protection locked="0"/>
    </xf>
    <xf numFmtId="164" fontId="13" fillId="7" borderId="2" xfId="9" applyNumberFormat="1" applyFont="1" applyFill="1" applyBorder="1" applyAlignment="1" applyProtection="1">
      <protection locked="0"/>
    </xf>
    <xf numFmtId="164" fontId="13" fillId="6" borderId="1" xfId="9" applyNumberFormat="1" applyFont="1" applyFill="1" applyBorder="1" applyAlignment="1" applyProtection="1">
      <protection locked="0"/>
    </xf>
    <xf numFmtId="164" fontId="13" fillId="6" borderId="3" xfId="9" applyNumberFormat="1" applyFont="1" applyFill="1" applyBorder="1" applyAlignment="1" applyProtection="1">
      <protection locked="0"/>
    </xf>
    <xf numFmtId="164" fontId="18" fillId="2" borderId="1" xfId="9" applyNumberFormat="1" applyFont="1" applyFill="1" applyBorder="1" applyAlignment="1" applyProtection="1">
      <protection locked="0"/>
    </xf>
    <xf numFmtId="164" fontId="18" fillId="2" borderId="3" xfId="9" applyNumberFormat="1" applyFont="1" applyFill="1" applyBorder="1" applyAlignment="1" applyProtection="1">
      <protection locked="0"/>
    </xf>
    <xf numFmtId="164" fontId="13" fillId="2" borderId="5" xfId="9" applyNumberFormat="1" applyFont="1" applyFill="1" applyBorder="1" applyAlignment="1" applyProtection="1">
      <alignment wrapText="1"/>
      <protection locked="0"/>
    </xf>
    <xf numFmtId="164" fontId="13" fillId="2" borderId="4" xfId="9" applyNumberFormat="1" applyFont="1" applyFill="1" applyBorder="1" applyAlignment="1" applyProtection="1">
      <alignment wrapText="1"/>
      <protection locked="0"/>
    </xf>
    <xf numFmtId="164" fontId="13" fillId="7" borderId="5" xfId="9" applyNumberFormat="1" applyFont="1" applyFill="1" applyBorder="1" applyAlignment="1" applyProtection="1">
      <alignment wrapText="1"/>
      <protection locked="0"/>
    </xf>
    <xf numFmtId="164" fontId="13" fillId="7" borderId="4" xfId="9" applyNumberFormat="1" applyFont="1" applyFill="1" applyBorder="1" applyAlignment="1" applyProtection="1">
      <alignment wrapText="1"/>
      <protection locked="0"/>
    </xf>
    <xf numFmtId="164" fontId="21" fillId="6" borderId="5" xfId="9" applyNumberFormat="1" applyFont="1" applyFill="1" applyBorder="1" applyAlignment="1" applyProtection="1">
      <alignment wrapText="1"/>
      <protection locked="0"/>
    </xf>
    <xf numFmtId="164" fontId="21" fillId="6" borderId="4" xfId="9" applyNumberFormat="1" applyFont="1" applyFill="1" applyBorder="1" applyAlignment="1" applyProtection="1">
      <alignment wrapText="1"/>
      <protection locked="0"/>
    </xf>
    <xf numFmtId="164" fontId="24" fillId="2" borderId="5" xfId="9" applyNumberFormat="1" applyFont="1" applyFill="1" applyBorder="1" applyAlignment="1" applyProtection="1">
      <alignment wrapText="1"/>
      <protection locked="0"/>
    </xf>
    <xf numFmtId="164" fontId="24" fillId="2" borderId="4" xfId="9" applyNumberFormat="1" applyFont="1" applyFill="1" applyBorder="1" applyAlignment="1" applyProtection="1">
      <alignment wrapText="1"/>
      <protection locked="0"/>
    </xf>
    <xf numFmtId="49" fontId="13" fillId="2" borderId="8" xfId="9" applyNumberFormat="1" applyFont="1" applyFill="1" applyBorder="1" applyAlignment="1" applyProtection="1">
      <alignment horizontal="center" wrapText="1"/>
      <protection locked="0"/>
    </xf>
    <xf numFmtId="49" fontId="13" fillId="2" borderId="9" xfId="9" applyNumberFormat="1" applyFont="1" applyFill="1" applyBorder="1" applyAlignment="1" applyProtection="1">
      <alignment horizontal="center"/>
      <protection locked="0"/>
    </xf>
    <xf numFmtId="164" fontId="13" fillId="7" borderId="8" xfId="9" applyNumberFormat="1" applyFont="1" applyFill="1" applyBorder="1" applyAlignment="1" applyProtection="1">
      <alignment horizontal="center" wrapText="1"/>
      <protection locked="0"/>
    </xf>
    <xf numFmtId="165" fontId="13" fillId="7" borderId="9" xfId="9" applyNumberFormat="1" applyFont="1" applyFill="1" applyBorder="1" applyAlignment="1" applyProtection="1">
      <alignment horizontal="center"/>
      <protection locked="0"/>
    </xf>
    <xf numFmtId="164" fontId="13" fillId="6" borderId="8" xfId="9" applyNumberFormat="1" applyFont="1" applyFill="1" applyBorder="1" applyAlignment="1" applyProtection="1">
      <alignment horizontal="center" wrapText="1"/>
      <protection locked="0"/>
    </xf>
    <xf numFmtId="165" fontId="13" fillId="6" borderId="9" xfId="9" applyNumberFormat="1" applyFont="1" applyFill="1" applyBorder="1" applyAlignment="1" applyProtection="1">
      <alignment horizontal="center"/>
      <protection locked="0"/>
    </xf>
    <xf numFmtId="164" fontId="25" fillId="0" borderId="10" xfId="9" applyNumberFormat="1" applyFont="1" applyFill="1" applyBorder="1" applyAlignment="1" applyProtection="1">
      <alignment horizontal="center" wrapText="1"/>
      <protection locked="0"/>
    </xf>
    <xf numFmtId="1" fontId="25" fillId="0" borderId="10" xfId="9" applyNumberFormat="1" applyFont="1" applyFill="1" applyBorder="1" applyAlignment="1" applyProtection="1">
      <alignment horizontal="center" wrapText="1"/>
      <protection locked="0"/>
    </xf>
    <xf numFmtId="164" fontId="14" fillId="2" borderId="8" xfId="9" applyNumberFormat="1" applyFont="1" applyFill="1" applyBorder="1" applyAlignment="1" applyProtection="1">
      <alignment horizontal="center" wrapText="1"/>
      <protection locked="0"/>
    </xf>
    <xf numFmtId="165" fontId="14" fillId="2" borderId="9" xfId="9" applyNumberFormat="1" applyFont="1" applyFill="1" applyBorder="1" applyAlignment="1" applyProtection="1">
      <alignment horizontal="center"/>
      <protection locked="0"/>
    </xf>
    <xf numFmtId="164" fontId="14" fillId="2" borderId="32" xfId="9" applyNumberFormat="1" applyFont="1" applyFill="1" applyBorder="1" applyAlignment="1" applyProtection="1">
      <alignment horizontal="center"/>
      <protection locked="0"/>
    </xf>
    <xf numFmtId="164" fontId="14" fillId="7" borderId="32" xfId="9" applyNumberFormat="1" applyFont="1" applyFill="1" applyBorder="1" applyAlignment="1" applyProtection="1">
      <alignment horizontal="center"/>
      <protection locked="0"/>
    </xf>
    <xf numFmtId="165" fontId="14" fillId="6" borderId="32" xfId="9" applyNumberFormat="1" applyFont="1" applyFill="1" applyBorder="1" applyAlignment="1" applyProtection="1">
      <alignment horizontal="center"/>
      <protection locked="0"/>
    </xf>
    <xf numFmtId="165" fontId="14" fillId="0" borderId="30" xfId="9" applyNumberFormat="1" applyFont="1" applyFill="1" applyBorder="1" applyAlignment="1" applyProtection="1">
      <alignment horizontal="center"/>
      <protection locked="0"/>
    </xf>
    <xf numFmtId="165" fontId="14" fillId="0" borderId="0" xfId="9" applyNumberFormat="1" applyFont="1" applyFill="1" applyBorder="1" applyAlignment="1" applyProtection="1">
      <alignment horizontal="center"/>
      <protection locked="0"/>
    </xf>
    <xf numFmtId="165" fontId="14" fillId="0" borderId="6" xfId="9" applyNumberFormat="1" applyFont="1" applyFill="1" applyBorder="1" applyAlignment="1" applyProtection="1">
      <alignment horizontal="center"/>
      <protection locked="0"/>
    </xf>
    <xf numFmtId="164" fontId="14" fillId="2" borderId="6" xfId="9" applyNumberFormat="1" applyFont="1" applyFill="1" applyBorder="1" applyAlignment="1" applyProtection="1">
      <alignment horizontal="center"/>
      <protection locked="0"/>
    </xf>
    <xf numFmtId="165" fontId="14" fillId="2" borderId="6" xfId="9" applyNumberFormat="1" applyFont="1" applyFill="1" applyBorder="1" applyAlignment="1" applyProtection="1">
      <alignment horizontal="center"/>
      <protection locked="0"/>
    </xf>
    <xf numFmtId="164" fontId="14" fillId="2" borderId="36" xfId="9" applyNumberFormat="1" applyFont="1" applyFill="1" applyBorder="1" applyAlignment="1" applyProtection="1">
      <alignment horizontal="center"/>
      <protection locked="0"/>
    </xf>
    <xf numFmtId="164" fontId="14" fillId="7" borderId="36" xfId="9" applyNumberFormat="1" applyFont="1" applyFill="1" applyBorder="1" applyAlignment="1" applyProtection="1">
      <alignment horizontal="center"/>
      <protection locked="0"/>
    </xf>
    <xf numFmtId="165" fontId="14" fillId="6" borderId="36" xfId="9" applyNumberFormat="1" applyFont="1" applyFill="1" applyBorder="1" applyAlignment="1" applyProtection="1">
      <alignment horizontal="center"/>
      <protection locked="0"/>
    </xf>
    <xf numFmtId="165" fontId="26" fillId="2" borderId="6" xfId="9" applyNumberFormat="1" applyFont="1" applyFill="1" applyBorder="1" applyAlignment="1" applyProtection="1">
      <alignment horizontal="center"/>
      <protection locked="0"/>
    </xf>
    <xf numFmtId="165" fontId="26" fillId="6" borderId="36" xfId="9" applyNumberFormat="1" applyFont="1" applyFill="1" applyBorder="1" applyAlignment="1" applyProtection="1">
      <alignment horizontal="center"/>
      <protection locked="0"/>
    </xf>
    <xf numFmtId="164" fontId="14" fillId="2" borderId="39" xfId="9" applyNumberFormat="1" applyFont="1" applyFill="1" applyBorder="1" applyAlignment="1" applyProtection="1">
      <alignment horizontal="center"/>
      <protection locked="0"/>
    </xf>
    <xf numFmtId="164" fontId="14" fillId="7" borderId="39" xfId="9" applyNumberFormat="1" applyFont="1" applyFill="1" applyBorder="1" applyAlignment="1" applyProtection="1">
      <alignment horizontal="center"/>
      <protection locked="0"/>
    </xf>
    <xf numFmtId="165" fontId="14" fillId="6" borderId="39" xfId="9" applyNumberFormat="1" applyFont="1" applyFill="1" applyBorder="1" applyAlignment="1" applyProtection="1">
      <alignment horizontal="center"/>
      <protection locked="0"/>
    </xf>
    <xf numFmtId="165" fontId="14" fillId="0" borderId="7" xfId="9" applyNumberFormat="1" applyFont="1" applyFill="1" applyBorder="1" applyAlignment="1" applyProtection="1">
      <alignment horizontal="center"/>
      <protection locked="0"/>
    </xf>
    <xf numFmtId="43" fontId="14" fillId="2" borderId="9" xfId="9" applyNumberFormat="1" applyFont="1" applyFill="1" applyBorder="1" applyAlignment="1" applyProtection="1">
      <alignment horizontal="center"/>
      <protection locked="0"/>
    </xf>
    <xf numFmtId="43" fontId="14" fillId="7" borderId="9" xfId="9" applyNumberFormat="1" applyFont="1" applyFill="1" applyBorder="1" applyAlignment="1" applyProtection="1">
      <alignment horizontal="center"/>
      <protection locked="0"/>
    </xf>
    <xf numFmtId="165" fontId="14" fillId="6" borderId="9" xfId="9" applyNumberFormat="1" applyFont="1" applyFill="1" applyBorder="1" applyAlignment="1" applyProtection="1">
      <alignment horizontal="center"/>
      <protection locked="0"/>
    </xf>
    <xf numFmtId="165" fontId="14" fillId="0" borderId="10" xfId="9" applyNumberFormat="1" applyFont="1" applyFill="1" applyBorder="1" applyAlignment="1" applyProtection="1">
      <alignment horizontal="center"/>
      <protection locked="0"/>
    </xf>
    <xf numFmtId="164" fontId="14" fillId="2" borderId="10" xfId="9" applyNumberFormat="1" applyFont="1" applyFill="1" applyBorder="1" applyAlignment="1" applyProtection="1">
      <alignment horizontal="center"/>
      <protection locked="0"/>
    </xf>
    <xf numFmtId="165" fontId="14" fillId="2" borderId="10" xfId="9" applyNumberFormat="1" applyFont="1" applyFill="1" applyBorder="1" applyAlignment="1" applyProtection="1">
      <alignment horizontal="center"/>
      <protection locked="0"/>
    </xf>
    <xf numFmtId="43" fontId="14" fillId="5" borderId="0" xfId="9" applyNumberFormat="1" applyFont="1" applyFill="1" applyBorder="1" applyAlignment="1" applyProtection="1">
      <alignment horizontal="center"/>
      <protection locked="0"/>
    </xf>
    <xf numFmtId="164" fontId="14" fillId="0" borderId="0" xfId="9" applyNumberFormat="1" applyFont="1" applyFill="1" applyBorder="1" applyAlignment="1" applyProtection="1">
      <alignment horizontal="center"/>
      <protection locked="0"/>
    </xf>
    <xf numFmtId="164" fontId="14" fillId="2" borderId="0" xfId="9" applyNumberFormat="1" applyFont="1" applyFill="1" applyBorder="1" applyAlignment="1" applyProtection="1">
      <alignment horizontal="center"/>
      <protection locked="0"/>
    </xf>
    <xf numFmtId="164" fontId="18" fillId="2" borderId="5" xfId="9" applyNumberFormat="1" applyFont="1" applyFill="1" applyBorder="1" applyAlignment="1" applyProtection="1">
      <protection locked="0"/>
    </xf>
    <xf numFmtId="164" fontId="14" fillId="2" borderId="4" xfId="9" applyNumberFormat="1" applyFont="1" applyFill="1" applyBorder="1" applyAlignment="1" applyProtection="1">
      <alignment horizontal="center"/>
      <protection locked="0"/>
    </xf>
    <xf numFmtId="164" fontId="18" fillId="7" borderId="5" xfId="9" applyNumberFormat="1" applyFont="1" applyFill="1" applyBorder="1" applyAlignment="1" applyProtection="1">
      <protection locked="0"/>
    </xf>
    <xf numFmtId="164" fontId="14" fillId="7" borderId="4" xfId="9" applyNumberFormat="1" applyFont="1" applyFill="1" applyBorder="1" applyAlignment="1" applyProtection="1">
      <alignment horizontal="center"/>
      <protection locked="0"/>
    </xf>
    <xf numFmtId="49" fontId="13" fillId="2" borderId="1" xfId="9" applyNumberFormat="1" applyFont="1" applyFill="1" applyBorder="1" applyAlignment="1" applyProtection="1">
      <alignment horizontal="center" wrapText="1"/>
      <protection locked="0"/>
    </xf>
    <xf numFmtId="49" fontId="13" fillId="2" borderId="10" xfId="9" applyNumberFormat="1" applyFont="1" applyFill="1" applyBorder="1" applyAlignment="1" applyProtection="1">
      <alignment horizontal="center"/>
      <protection locked="0"/>
    </xf>
    <xf numFmtId="164" fontId="14" fillId="7" borderId="1" xfId="9" applyNumberFormat="1" applyFont="1" applyFill="1" applyBorder="1" applyAlignment="1" applyProtection="1">
      <alignment horizontal="center" wrapText="1"/>
      <protection locked="0"/>
    </xf>
    <xf numFmtId="165" fontId="14" fillId="7" borderId="10" xfId="9" applyNumberFormat="1" applyFont="1" applyFill="1" applyBorder="1" applyAlignment="1" applyProtection="1">
      <alignment horizontal="center"/>
      <protection locked="0"/>
    </xf>
    <xf numFmtId="164" fontId="14" fillId="2" borderId="7" xfId="9" applyNumberFormat="1" applyFont="1" applyFill="1" applyBorder="1" applyAlignment="1" applyProtection="1">
      <alignment horizontal="center" wrapText="1"/>
      <protection locked="0"/>
    </xf>
    <xf numFmtId="164" fontId="14" fillId="2" borderId="33" xfId="9" applyNumberFormat="1" applyFont="1" applyFill="1" applyBorder="1" applyAlignment="1" applyProtection="1">
      <alignment horizontal="center" wrapText="1"/>
      <protection locked="0"/>
    </xf>
    <xf numFmtId="165" fontId="14" fillId="2" borderId="32" xfId="9" applyNumberFormat="1" applyFont="1" applyFill="1" applyBorder="1" applyAlignment="1" applyProtection="1">
      <alignment horizontal="center"/>
      <protection locked="0"/>
    </xf>
    <xf numFmtId="165" fontId="14" fillId="0" borderId="4" xfId="9" applyNumberFormat="1" applyFont="1" applyFill="1" applyBorder="1" applyAlignment="1" applyProtection="1">
      <alignment horizontal="center"/>
      <protection locked="0"/>
    </xf>
    <xf numFmtId="164" fontId="14" fillId="2" borderId="30" xfId="9" applyNumberFormat="1" applyFont="1" applyFill="1" applyBorder="1" applyAlignment="1" applyProtection="1">
      <alignment horizontal="center" wrapText="1"/>
      <protection locked="0"/>
    </xf>
    <xf numFmtId="164" fontId="14" fillId="2" borderId="37" xfId="9" applyNumberFormat="1" applyFont="1" applyFill="1" applyBorder="1" applyAlignment="1" applyProtection="1">
      <alignment horizontal="center"/>
      <protection locked="0"/>
    </xf>
    <xf numFmtId="164" fontId="14" fillId="2" borderId="30" xfId="9" applyNumberFormat="1" applyFont="1" applyFill="1" applyBorder="1" applyAlignment="1" applyProtection="1">
      <alignment horizontal="center"/>
      <protection locked="0"/>
    </xf>
    <xf numFmtId="164" fontId="14" fillId="2" borderId="9" xfId="9" applyNumberFormat="1" applyFont="1" applyFill="1" applyBorder="1" applyAlignment="1" applyProtection="1">
      <alignment horizontal="center"/>
      <protection locked="0"/>
    </xf>
    <xf numFmtId="43" fontId="14" fillId="2" borderId="10" xfId="9" applyNumberFormat="1" applyFont="1" applyFill="1" applyBorder="1" applyAlignment="1" applyProtection="1">
      <alignment horizontal="center"/>
      <protection locked="0"/>
    </xf>
    <xf numFmtId="43" fontId="14" fillId="7" borderId="36" xfId="9" applyNumberFormat="1" applyFont="1" applyFill="1" applyBorder="1" applyAlignment="1" applyProtection="1">
      <alignment horizontal="center"/>
      <protection locked="0"/>
    </xf>
    <xf numFmtId="43" fontId="18" fillId="0" borderId="0" xfId="9" applyFont="1" applyFill="1" applyBorder="1" applyAlignment="1" applyProtection="1">
      <alignment horizontal="center"/>
      <protection locked="0"/>
    </xf>
    <xf numFmtId="49" fontId="13" fillId="2" borderId="10" xfId="9" applyNumberFormat="1" applyFont="1" applyFill="1" applyBorder="1" applyAlignment="1" applyProtection="1">
      <alignment horizontal="center" wrapText="1"/>
      <protection locked="0"/>
    </xf>
    <xf numFmtId="165" fontId="18" fillId="0" borderId="4" xfId="9" applyNumberFormat="1" applyFont="1" applyFill="1" applyBorder="1" applyAlignment="1" applyProtection="1">
      <alignment horizontal="center"/>
      <protection locked="0"/>
    </xf>
    <xf numFmtId="165" fontId="18" fillId="0" borderId="11" xfId="9" applyNumberFormat="1" applyFont="1" applyFill="1" applyBorder="1" applyAlignment="1" applyProtection="1">
      <alignment horizontal="center"/>
      <protection locked="0"/>
    </xf>
    <xf numFmtId="165" fontId="18" fillId="0" borderId="4" xfId="2" applyNumberFormat="1" applyFont="1" applyFill="1" applyBorder="1" applyAlignment="1" applyProtection="1">
      <alignment horizontal="center"/>
      <protection locked="0"/>
    </xf>
    <xf numFmtId="164" fontId="14" fillId="0" borderId="6" xfId="9" applyNumberFormat="1" applyFont="1" applyFill="1" applyBorder="1" applyAlignment="1" applyProtection="1">
      <alignment horizontal="center"/>
      <protection locked="0"/>
    </xf>
    <xf numFmtId="1" fontId="14" fillId="0" borderId="0" xfId="9" applyNumberFormat="1" applyFont="1" applyFill="1" applyBorder="1" applyAlignment="1" applyProtection="1">
      <alignment horizontal="center"/>
      <protection locked="0"/>
    </xf>
    <xf numFmtId="164" fontId="14" fillId="7" borderId="42" xfId="9" applyNumberFormat="1" applyFont="1" applyFill="1" applyBorder="1" applyAlignment="1" applyProtection="1">
      <alignment horizontal="center"/>
      <protection locked="0"/>
    </xf>
    <xf numFmtId="43" fontId="14" fillId="5" borderId="10" xfId="9" applyNumberFormat="1" applyFont="1" applyFill="1" applyBorder="1" applyAlignment="1" applyProtection="1">
      <alignment horizontal="center"/>
      <protection locked="0"/>
    </xf>
    <xf numFmtId="164" fontId="14" fillId="0" borderId="13" xfId="9" applyNumberFormat="1" applyFont="1" applyFill="1" applyBorder="1" applyAlignment="1" applyProtection="1">
      <protection locked="0"/>
    </xf>
    <xf numFmtId="165" fontId="14" fillId="0" borderId="9" xfId="9" applyNumberFormat="1" applyFont="1" applyFill="1" applyBorder="1" applyAlignment="1" applyProtection="1">
      <protection locked="0"/>
    </xf>
    <xf numFmtId="164" fontId="14" fillId="2" borderId="5" xfId="9" applyNumberFormat="1" applyFont="1" applyFill="1" applyBorder="1" applyAlignment="1" applyProtection="1">
      <alignment horizontal="center" wrapText="1"/>
      <protection locked="0"/>
    </xf>
    <xf numFmtId="164" fontId="14" fillId="2" borderId="5" xfId="9" applyNumberFormat="1" applyFont="1" applyFill="1" applyBorder="1" applyAlignment="1" applyProtection="1">
      <alignment horizontal="center"/>
      <protection locked="0"/>
    </xf>
    <xf numFmtId="164" fontId="18" fillId="0" borderId="4" xfId="9" applyNumberFormat="1" applyFont="1" applyFill="1" applyBorder="1" applyAlignment="1" applyProtection="1">
      <alignment horizontal="center"/>
      <protection locked="0"/>
    </xf>
    <xf numFmtId="1" fontId="18" fillId="0" borderId="11" xfId="9" applyNumberFormat="1" applyFont="1" applyFill="1" applyBorder="1" applyAlignment="1" applyProtection="1">
      <alignment horizontal="center"/>
      <protection locked="0"/>
    </xf>
    <xf numFmtId="43" fontId="18" fillId="0" borderId="4" xfId="9" applyFont="1" applyFill="1" applyBorder="1" applyAlignment="1" applyProtection="1">
      <alignment horizontal="center"/>
      <protection locked="0"/>
    </xf>
    <xf numFmtId="164" fontId="14" fillId="2" borderId="7" xfId="9" applyNumberFormat="1" applyFont="1" applyFill="1" applyBorder="1" applyAlignment="1" applyProtection="1">
      <alignment horizontal="center"/>
      <protection locked="0"/>
    </xf>
    <xf numFmtId="2" fontId="14" fillId="2" borderId="36" xfId="9" applyNumberFormat="1" applyFont="1" applyFill="1" applyBorder="1" applyAlignment="1" applyProtection="1">
      <protection locked="0"/>
    </xf>
    <xf numFmtId="2" fontId="14" fillId="2" borderId="36" xfId="9" applyNumberFormat="1" applyFont="1" applyFill="1" applyBorder="1" applyAlignment="1" applyProtection="1">
      <alignment horizontal="center"/>
      <protection locked="0"/>
    </xf>
    <xf numFmtId="164" fontId="14" fillId="7" borderId="36" xfId="9" applyNumberFormat="1" applyFont="1" applyFill="1" applyBorder="1" applyAlignment="1" applyProtection="1">
      <protection locked="0"/>
    </xf>
    <xf numFmtId="49" fontId="14" fillId="7" borderId="36" xfId="9" applyNumberFormat="1" applyFont="1" applyFill="1" applyBorder="1" applyAlignment="1" applyProtection="1">
      <alignment horizontal="center"/>
      <protection locked="0"/>
    </xf>
    <xf numFmtId="164" fontId="14" fillId="2" borderId="36" xfId="9" applyNumberFormat="1" applyFont="1" applyFill="1" applyBorder="1" applyAlignment="1" applyProtection="1">
      <protection locked="0"/>
    </xf>
    <xf numFmtId="49" fontId="14" fillId="2" borderId="36" xfId="9" applyNumberFormat="1" applyFont="1" applyFill="1" applyBorder="1" applyAlignment="1" applyProtection="1">
      <alignment horizontal="center"/>
      <protection locked="0"/>
    </xf>
    <xf numFmtId="0" fontId="14" fillId="0" borderId="6" xfId="2" applyFont="1" applyFill="1" applyBorder="1" applyAlignment="1" applyProtection="1">
      <alignment vertical="center"/>
      <protection locked="0"/>
    </xf>
    <xf numFmtId="164" fontId="14" fillId="2" borderId="7" xfId="9" applyNumberFormat="1" applyFont="1" applyFill="1" applyBorder="1" applyAlignment="1" applyProtection="1">
      <protection locked="0"/>
    </xf>
    <xf numFmtId="49" fontId="14" fillId="2" borderId="6" xfId="9" applyNumberFormat="1" applyFont="1" applyFill="1" applyBorder="1" applyAlignment="1" applyProtection="1">
      <alignment horizontal="center"/>
      <protection locked="0"/>
    </xf>
    <xf numFmtId="2" fontId="14" fillId="2" borderId="39" xfId="9" applyNumberFormat="1" applyFont="1" applyFill="1" applyBorder="1" applyAlignment="1" applyProtection="1">
      <protection locked="0"/>
    </xf>
    <xf numFmtId="164" fontId="14" fillId="7" borderId="39" xfId="9" applyNumberFormat="1" applyFont="1" applyFill="1" applyBorder="1" applyAlignment="1" applyProtection="1">
      <protection locked="0"/>
    </xf>
    <xf numFmtId="49" fontId="14" fillId="7" borderId="39" xfId="9" applyNumberFormat="1" applyFont="1" applyFill="1" applyBorder="1" applyAlignment="1" applyProtection="1">
      <alignment horizontal="center"/>
      <protection locked="0"/>
    </xf>
    <xf numFmtId="164" fontId="14" fillId="2" borderId="39" xfId="9" applyNumberFormat="1" applyFont="1" applyFill="1" applyBorder="1" applyAlignment="1" applyProtection="1">
      <protection locked="0"/>
    </xf>
    <xf numFmtId="49" fontId="14" fillId="2" borderId="39" xfId="9" applyNumberFormat="1" applyFont="1" applyFill="1" applyBorder="1" applyAlignment="1" applyProtection="1">
      <alignment horizontal="center"/>
      <protection locked="0"/>
    </xf>
    <xf numFmtId="164" fontId="14" fillId="2" borderId="8" xfId="9" applyNumberFormat="1" applyFont="1" applyFill="1" applyBorder="1" applyAlignment="1" applyProtection="1">
      <protection locked="0"/>
    </xf>
    <xf numFmtId="49" fontId="14" fillId="2" borderId="9" xfId="9" applyNumberFormat="1" applyFont="1" applyFill="1" applyBorder="1" applyAlignment="1" applyProtection="1">
      <alignment horizontal="center"/>
      <protection locked="0"/>
    </xf>
    <xf numFmtId="164" fontId="14" fillId="0" borderId="48" xfId="9" applyNumberFormat="1" applyFont="1" applyFill="1" applyBorder="1" applyAlignment="1" applyProtection="1">
      <alignment horizontal="center"/>
      <protection locked="0"/>
    </xf>
    <xf numFmtId="164" fontId="14" fillId="0" borderId="9" xfId="9" applyNumberFormat="1" applyFont="1" applyFill="1" applyBorder="1" applyAlignment="1" applyProtection="1">
      <alignment horizontal="center"/>
      <protection locked="0"/>
    </xf>
    <xf numFmtId="1" fontId="14" fillId="0" borderId="48" xfId="9" applyNumberFormat="1" applyFont="1" applyFill="1" applyBorder="1" applyAlignment="1" applyProtection="1">
      <alignment horizontal="center"/>
      <protection locked="0"/>
    </xf>
    <xf numFmtId="0" fontId="14" fillId="0" borderId="9" xfId="2" applyFont="1" applyFill="1" applyBorder="1" applyAlignment="1" applyProtection="1">
      <alignment vertical="center"/>
      <protection locked="0"/>
    </xf>
    <xf numFmtId="165" fontId="14" fillId="0" borderId="6" xfId="2" applyNumberFormat="1" applyFont="1" applyFill="1" applyBorder="1" applyAlignment="1" applyProtection="1">
      <alignment vertical="center"/>
      <protection locked="0"/>
    </xf>
    <xf numFmtId="2" fontId="14" fillId="2" borderId="10" xfId="9" applyNumberFormat="1" applyFont="1" applyFill="1" applyBorder="1" applyAlignment="1" applyProtection="1">
      <protection locked="0"/>
    </xf>
    <xf numFmtId="164" fontId="14" fillId="2" borderId="10" xfId="9" applyNumberFormat="1" applyFont="1" applyFill="1" applyBorder="1" applyAlignment="1" applyProtection="1">
      <protection locked="0"/>
    </xf>
    <xf numFmtId="164" fontId="14" fillId="0" borderId="3" xfId="9" applyNumberFormat="1" applyFont="1" applyFill="1" applyBorder="1" applyAlignment="1" applyProtection="1">
      <protection locked="0"/>
    </xf>
    <xf numFmtId="164" fontId="14" fillId="0" borderId="10" xfId="9" applyNumberFormat="1" applyFont="1" applyFill="1" applyBorder="1" applyAlignment="1" applyProtection="1">
      <protection locked="0"/>
    </xf>
    <xf numFmtId="165" fontId="14" fillId="0" borderId="10" xfId="9" applyNumberFormat="1" applyFont="1" applyFill="1" applyBorder="1" applyAlignment="1" applyProtection="1">
      <protection locked="0"/>
    </xf>
    <xf numFmtId="164" fontId="14" fillId="0" borderId="0" xfId="9" applyNumberFormat="1" applyFont="1" applyFill="1" applyBorder="1" applyAlignment="1" applyProtection="1">
      <protection locked="0"/>
    </xf>
    <xf numFmtId="1" fontId="15" fillId="0" borderId="0" xfId="1" applyNumberFormat="1" applyFont="1" applyFill="1" applyBorder="1" applyAlignment="1" applyProtection="1">
      <alignment horizontal="left"/>
      <protection locked="0"/>
    </xf>
    <xf numFmtId="165" fontId="15" fillId="0" borderId="6" xfId="1" applyNumberFormat="1" applyFont="1" applyFill="1" applyBorder="1" applyAlignment="1" applyProtection="1">
      <alignment horizontal="center"/>
      <protection locked="0"/>
    </xf>
    <xf numFmtId="164" fontId="26" fillId="2" borderId="6" xfId="1" applyNumberFormat="1" applyFont="1" applyFill="1" applyBorder="1" applyAlignment="1" applyProtection="1">
      <alignment horizontal="center"/>
      <protection locked="0"/>
    </xf>
    <xf numFmtId="1" fontId="15" fillId="0" borderId="6" xfId="1" applyNumberFormat="1" applyFont="1" applyFill="1" applyBorder="1" applyAlignment="1" applyProtection="1">
      <alignment horizontal="center"/>
      <protection locked="0"/>
    </xf>
    <xf numFmtId="0" fontId="15" fillId="0" borderId="6" xfId="2" applyFont="1" applyFill="1" applyBorder="1" applyAlignment="1" applyProtection="1">
      <alignment horizontal="center"/>
      <protection locked="0"/>
    </xf>
    <xf numFmtId="3" fontId="65" fillId="0" borderId="4" xfId="0" applyNumberFormat="1" applyFont="1" applyFill="1" applyBorder="1" applyAlignment="1" applyProtection="1">
      <alignment horizontal="center" vertical="center" wrapText="1"/>
      <protection locked="0"/>
    </xf>
    <xf numFmtId="1" fontId="14" fillId="0" borderId="4" xfId="1" applyNumberFormat="1" applyFont="1" applyFill="1" applyBorder="1" applyAlignment="1" applyProtection="1">
      <alignment horizontal="center"/>
      <protection locked="0"/>
    </xf>
    <xf numFmtId="3" fontId="65" fillId="0" borderId="6" xfId="0" applyNumberFormat="1" applyFont="1" applyFill="1" applyBorder="1" applyAlignment="1" applyProtection="1">
      <alignment horizontal="center" vertical="center" wrapText="1"/>
      <protection locked="0"/>
    </xf>
    <xf numFmtId="1" fontId="67" fillId="0" borderId="6" xfId="11" applyNumberFormat="1" applyFont="1" applyFill="1" applyBorder="1" applyAlignment="1" applyProtection="1">
      <alignment horizontal="center" readingOrder="1"/>
      <protection locked="0"/>
    </xf>
    <xf numFmtId="3" fontId="65" fillId="0" borderId="9" xfId="0" applyNumberFormat="1" applyFont="1" applyFill="1" applyBorder="1" applyAlignment="1" applyProtection="1">
      <alignment horizontal="center" vertical="center" wrapText="1"/>
      <protection locked="0"/>
    </xf>
    <xf numFmtId="164" fontId="18" fillId="0" borderId="4" xfId="2" applyNumberFormat="1" applyFont="1" applyFill="1" applyBorder="1" applyAlignment="1" applyProtection="1">
      <alignment horizontal="center"/>
      <protection locked="0"/>
    </xf>
    <xf numFmtId="1" fontId="15" fillId="0" borderId="6" xfId="2" applyNumberFormat="1" applyFont="1" applyFill="1" applyBorder="1" applyAlignment="1" applyProtection="1">
      <alignment horizontal="center"/>
      <protection locked="0"/>
    </xf>
    <xf numFmtId="164" fontId="14" fillId="0" borderId="13" xfId="1" applyNumberFormat="1" applyFont="1" applyFill="1" applyBorder="1" applyAlignment="1" applyProtection="1">
      <protection locked="0"/>
    </xf>
    <xf numFmtId="164" fontId="14" fillId="0" borderId="9" xfId="1" applyNumberFormat="1" applyFont="1" applyFill="1" applyBorder="1" applyAlignment="1" applyProtection="1">
      <alignment horizontal="center"/>
      <protection locked="0"/>
    </xf>
    <xf numFmtId="166" fontId="26" fillId="0" borderId="0" xfId="2" applyNumberFormat="1" applyFont="1" applyFill="1" applyBorder="1" applyAlignment="1" applyProtection="1">
      <alignment horizontal="center"/>
      <protection locked="0"/>
    </xf>
    <xf numFmtId="166" fontId="15" fillId="0" borderId="0" xfId="2" applyNumberFormat="1" applyFont="1" applyFill="1" applyBorder="1" applyAlignment="1" applyProtection="1">
      <protection locked="0"/>
    </xf>
    <xf numFmtId="1" fontId="14" fillId="0" borderId="7" xfId="1" applyNumberFormat="1" applyFont="1" applyFill="1" applyBorder="1" applyAlignment="1" applyProtection="1">
      <alignment horizontal="center"/>
      <protection locked="0"/>
    </xf>
    <xf numFmtId="164" fontId="14" fillId="0" borderId="48" xfId="1" applyNumberFormat="1" applyFont="1" applyFill="1" applyBorder="1" applyAlignment="1" applyProtection="1">
      <alignment horizontal="center"/>
      <protection locked="0"/>
    </xf>
    <xf numFmtId="1" fontId="14" fillId="0" borderId="48" xfId="1" applyNumberFormat="1" applyFont="1" applyFill="1" applyBorder="1" applyAlignment="1" applyProtection="1">
      <alignment horizontal="center"/>
      <protection locked="0"/>
    </xf>
    <xf numFmtId="0" fontId="18" fillId="0" borderId="10" xfId="2" applyFont="1" applyFill="1" applyBorder="1" applyAlignment="1" applyProtection="1">
      <alignment horizontal="left"/>
      <protection locked="0"/>
    </xf>
    <xf numFmtId="0" fontId="18" fillId="0" borderId="10" xfId="2" applyFont="1" applyFill="1" applyBorder="1" applyAlignment="1" applyProtection="1">
      <alignment horizontal="center"/>
      <protection locked="0"/>
    </xf>
    <xf numFmtId="164" fontId="18" fillId="2" borderId="10" xfId="1" applyNumberFormat="1" applyFont="1" applyFill="1" applyBorder="1" applyAlignment="1" applyProtection="1">
      <protection locked="0"/>
    </xf>
    <xf numFmtId="164" fontId="24" fillId="2" borderId="10" xfId="1" applyNumberFormat="1" applyFont="1" applyFill="1" applyBorder="1" applyAlignment="1" applyProtection="1">
      <alignment wrapText="1"/>
      <protection locked="0"/>
    </xf>
    <xf numFmtId="164" fontId="14" fillId="2" borderId="10" xfId="1" applyNumberFormat="1" applyFont="1" applyFill="1" applyBorder="1" applyAlignment="1" applyProtection="1">
      <alignment horizontal="center" wrapText="1"/>
      <protection locked="0"/>
    </xf>
    <xf numFmtId="0" fontId="14" fillId="0" borderId="10" xfId="2" applyFont="1" applyFill="1" applyBorder="1" applyAlignment="1" applyProtection="1">
      <alignment horizontal="left"/>
      <protection locked="0"/>
    </xf>
    <xf numFmtId="165" fontId="14" fillId="0" borderId="10" xfId="2" applyNumberFormat="1" applyFont="1" applyFill="1" applyBorder="1" applyAlignment="1" applyProtection="1">
      <alignment horizontal="center"/>
      <protection locked="0"/>
    </xf>
    <xf numFmtId="0" fontId="23" fillId="0" borderId="10" xfId="2" applyFont="1" applyFill="1" applyBorder="1" applyAlignment="1" applyProtection="1">
      <alignment horizontal="left"/>
      <protection locked="0"/>
    </xf>
    <xf numFmtId="165" fontId="26" fillId="2" borderId="10" xfId="1" applyNumberFormat="1" applyFont="1" applyFill="1" applyBorder="1" applyAlignment="1" applyProtection="1">
      <alignment horizontal="center"/>
      <protection locked="0"/>
    </xf>
    <xf numFmtId="0" fontId="14" fillId="0" borderId="4" xfId="2" applyFont="1" applyFill="1" applyBorder="1" applyAlignment="1" applyProtection="1">
      <alignment horizontal="left"/>
      <protection locked="0"/>
    </xf>
    <xf numFmtId="165" fontId="14" fillId="6" borderId="42" xfId="1" applyNumberFormat="1" applyFont="1" applyFill="1" applyBorder="1" applyAlignment="1" applyProtection="1">
      <alignment horizontal="center"/>
      <protection locked="0"/>
    </xf>
    <xf numFmtId="165" fontId="14" fillId="0" borderId="4" xfId="1" applyNumberFormat="1" applyFont="1" applyFill="1" applyBorder="1" applyAlignment="1" applyProtection="1">
      <alignment horizontal="center"/>
      <protection locked="0"/>
    </xf>
    <xf numFmtId="165" fontId="14" fillId="0" borderId="4" xfId="2" applyNumberFormat="1" applyFont="1" applyFill="1" applyBorder="1" applyAlignment="1" applyProtection="1">
      <alignment horizontal="center"/>
      <protection locked="0"/>
    </xf>
    <xf numFmtId="43" fontId="14" fillId="7" borderId="10" xfId="1" applyNumberFormat="1" applyFont="1" applyFill="1" applyBorder="1" applyAlignment="1" applyProtection="1">
      <alignment horizontal="center"/>
      <protection locked="0"/>
    </xf>
    <xf numFmtId="165" fontId="14" fillId="6" borderId="10" xfId="1" applyNumberFormat="1" applyFont="1" applyFill="1" applyBorder="1" applyAlignment="1" applyProtection="1">
      <alignment horizontal="center"/>
      <protection locked="0"/>
    </xf>
    <xf numFmtId="0" fontId="18" fillId="5" borderId="0" xfId="2" applyFont="1" applyFill="1" applyBorder="1" applyAlignment="1" applyProtection="1">
      <alignment horizontal="left"/>
      <protection locked="0"/>
    </xf>
    <xf numFmtId="1" fontId="18" fillId="5" borderId="0" xfId="1" applyNumberFormat="1" applyFont="1" applyFill="1" applyBorder="1" applyAlignment="1" applyProtection="1">
      <alignment horizontal="center"/>
      <protection locked="0"/>
    </xf>
    <xf numFmtId="43" fontId="14" fillId="2" borderId="39" xfId="1" applyNumberFormat="1" applyFont="1" applyFill="1" applyBorder="1" applyAlignment="1" applyProtection="1">
      <alignment horizontal="center"/>
      <protection locked="0"/>
    </xf>
    <xf numFmtId="164" fontId="18" fillId="0" borderId="10" xfId="1" applyNumberFormat="1" applyFont="1" applyFill="1" applyBorder="1" applyAlignment="1" applyProtection="1">
      <alignment horizontal="center"/>
      <protection locked="0"/>
    </xf>
    <xf numFmtId="1" fontId="18" fillId="0" borderId="10" xfId="1" applyNumberFormat="1" applyFont="1" applyFill="1" applyBorder="1" applyAlignment="1" applyProtection="1">
      <alignment horizontal="center"/>
      <protection locked="0"/>
    </xf>
    <xf numFmtId="43" fontId="18" fillId="0" borderId="10" xfId="1" applyFont="1" applyFill="1" applyBorder="1" applyAlignment="1" applyProtection="1">
      <alignment horizontal="center"/>
      <protection locked="0"/>
    </xf>
    <xf numFmtId="172" fontId="14" fillId="0" borderId="10" xfId="2" applyNumberFormat="1" applyFont="1" applyFill="1" applyBorder="1" applyAlignment="1" applyProtection="1">
      <alignment horizontal="center"/>
      <protection locked="0"/>
    </xf>
    <xf numFmtId="43" fontId="14" fillId="0" borderId="10" xfId="2" applyNumberFormat="1" applyFont="1" applyFill="1" applyBorder="1" applyAlignment="1" applyProtection="1">
      <alignment horizontal="center"/>
      <protection locked="0"/>
    </xf>
    <xf numFmtId="166" fontId="14" fillId="0" borderId="10" xfId="2" applyNumberFormat="1" applyFont="1" applyFill="1" applyBorder="1" applyAlignment="1" applyProtection="1">
      <alignment horizontal="center"/>
      <protection locked="0"/>
    </xf>
    <xf numFmtId="1" fontId="14" fillId="0" borderId="10" xfId="1" applyNumberFormat="1" applyFont="1" applyFill="1" applyBorder="1" applyAlignment="1" applyProtection="1">
      <alignment horizontal="center"/>
      <protection locked="0"/>
    </xf>
    <xf numFmtId="49" fontId="14" fillId="2" borderId="10" xfId="1" applyNumberFormat="1" applyFont="1" applyFill="1" applyBorder="1" applyAlignment="1" applyProtection="1">
      <alignment horizontal="center"/>
      <protection locked="0"/>
    </xf>
    <xf numFmtId="15" fontId="14" fillId="0" borderId="0" xfId="1" applyNumberFormat="1" applyFont="1" applyFill="1" applyBorder="1" applyAlignment="1" applyProtection="1">
      <alignment horizontal="center"/>
      <protection locked="0"/>
    </xf>
    <xf numFmtId="164" fontId="18" fillId="2" borderId="2" xfId="1" applyNumberFormat="1" applyFont="1" applyFill="1" applyBorder="1" applyAlignment="1" applyProtection="1">
      <protection locked="0"/>
    </xf>
    <xf numFmtId="164" fontId="14" fillId="2" borderId="5" xfId="1" applyNumberFormat="1" applyFont="1" applyFill="1" applyBorder="1" applyAlignment="1" applyProtection="1">
      <alignment wrapText="1"/>
      <protection locked="0"/>
    </xf>
    <xf numFmtId="164" fontId="14" fillId="2" borderId="4" xfId="1" applyNumberFormat="1" applyFont="1" applyFill="1" applyBorder="1" applyAlignment="1" applyProtection="1">
      <alignment wrapText="1"/>
      <protection locked="0"/>
    </xf>
    <xf numFmtId="165" fontId="26" fillId="6" borderId="32" xfId="1" applyNumberFormat="1" applyFont="1" applyFill="1" applyBorder="1" applyAlignment="1" applyProtection="1">
      <alignment horizontal="center"/>
      <protection locked="0"/>
    </xf>
    <xf numFmtId="0" fontId="24" fillId="0" borderId="6" xfId="2" applyFont="1" applyFill="1" applyBorder="1" applyAlignment="1" applyProtection="1">
      <alignment horizontal="left"/>
      <protection locked="0"/>
    </xf>
    <xf numFmtId="164" fontId="24" fillId="2" borderId="6" xfId="1" applyNumberFormat="1" applyFont="1" applyFill="1" applyBorder="1" applyAlignment="1" applyProtection="1">
      <alignment horizontal="center"/>
      <protection locked="0"/>
    </xf>
    <xf numFmtId="43" fontId="14" fillId="2" borderId="6" xfId="1" applyNumberFormat="1" applyFont="1" applyFill="1" applyBorder="1" applyAlignment="1" applyProtection="1">
      <alignment horizontal="center"/>
      <protection locked="0"/>
    </xf>
    <xf numFmtId="164" fontId="24" fillId="2" borderId="10" xfId="1" applyNumberFormat="1" applyFont="1" applyFill="1" applyBorder="1" applyAlignment="1" applyProtection="1">
      <alignment horizontal="center"/>
      <protection locked="0"/>
    </xf>
    <xf numFmtId="165" fontId="18" fillId="0" borderId="4" xfId="1" applyNumberFormat="1" applyFont="1" applyFill="1" applyBorder="1" applyAlignment="1" applyProtection="1">
      <alignment horizontal="center"/>
      <protection locked="0"/>
    </xf>
    <xf numFmtId="165" fontId="18" fillId="0" borderId="11" xfId="1" applyNumberFormat="1" applyFont="1" applyFill="1" applyBorder="1" applyAlignment="1" applyProtection="1">
      <alignment horizontal="center"/>
      <protection locked="0"/>
    </xf>
    <xf numFmtId="43" fontId="24" fillId="2" borderId="6" xfId="1" applyNumberFormat="1" applyFont="1" applyFill="1" applyBorder="1" applyAlignment="1" applyProtection="1">
      <alignment horizontal="center"/>
      <protection locked="0"/>
    </xf>
    <xf numFmtId="43" fontId="18" fillId="2" borderId="5" xfId="1" applyNumberFormat="1" applyFont="1" applyFill="1" applyBorder="1" applyAlignment="1" applyProtection="1">
      <protection locked="0"/>
    </xf>
    <xf numFmtId="165" fontId="14" fillId="2" borderId="7" xfId="1" applyNumberFormat="1" applyFont="1" applyFill="1" applyBorder="1" applyAlignment="1" applyProtection="1">
      <alignment horizontal="center"/>
      <protection locked="0"/>
    </xf>
    <xf numFmtId="165" fontId="14" fillId="2" borderId="7" xfId="1" applyNumberFormat="1" applyFont="1" applyFill="1" applyBorder="1" applyAlignment="1" applyProtection="1">
      <protection locked="0"/>
    </xf>
    <xf numFmtId="164" fontId="14" fillId="2" borderId="6" xfId="1" applyNumberFormat="1" applyFont="1" applyFill="1" applyBorder="1" applyAlignment="1" applyProtection="1">
      <protection locked="0"/>
    </xf>
    <xf numFmtId="165" fontId="14" fillId="2" borderId="8" xfId="1" applyNumberFormat="1" applyFont="1" applyFill="1" applyBorder="1" applyAlignment="1" applyProtection="1">
      <protection locked="0"/>
    </xf>
    <xf numFmtId="165" fontId="14" fillId="2" borderId="8" xfId="1" applyNumberFormat="1" applyFont="1" applyFill="1" applyBorder="1" applyAlignment="1" applyProtection="1">
      <alignment horizontal="center"/>
      <protection locked="0"/>
    </xf>
    <xf numFmtId="164" fontId="14" fillId="2" borderId="9" xfId="1" applyNumberFormat="1" applyFont="1" applyFill="1" applyBorder="1" applyAlignment="1" applyProtection="1">
      <protection locked="0"/>
    </xf>
    <xf numFmtId="165" fontId="14" fillId="0" borderId="48" xfId="1" applyNumberFormat="1" applyFont="1" applyFill="1" applyBorder="1" applyAlignment="1" applyProtection="1">
      <alignment horizontal="center"/>
      <protection locked="0"/>
    </xf>
    <xf numFmtId="165" fontId="14" fillId="0" borderId="9" xfId="2" applyNumberFormat="1" applyFont="1" applyFill="1" applyBorder="1" applyAlignment="1" applyProtection="1">
      <alignment horizontal="center"/>
      <protection locked="0"/>
    </xf>
    <xf numFmtId="0" fontId="38" fillId="6" borderId="10" xfId="2" applyFont="1" applyFill="1" applyBorder="1" applyAlignment="1" applyProtection="1">
      <alignment horizontal="left"/>
      <protection locked="0"/>
    </xf>
    <xf numFmtId="165" fontId="7" fillId="0" borderId="10" xfId="5" applyNumberFormat="1" applyFont="1" applyFill="1" applyBorder="1" applyAlignment="1" applyProtection="1">
      <alignment horizontal="center"/>
      <protection locked="0"/>
    </xf>
    <xf numFmtId="0" fontId="10" fillId="0" borderId="6" xfId="2" applyFont="1" applyFill="1" applyBorder="1" applyAlignment="1" applyProtection="1">
      <alignment horizontal="center"/>
      <protection locked="0"/>
    </xf>
    <xf numFmtId="164" fontId="8" fillId="0" borderId="6" xfId="5" applyNumberFormat="1" applyFont="1" applyFill="1" applyBorder="1" applyAlignment="1" applyProtection="1">
      <alignment horizontal="center" vertical="center"/>
      <protection locked="0"/>
    </xf>
    <xf numFmtId="164" fontId="10" fillId="0" borderId="9" xfId="5" applyNumberFormat="1" applyFont="1" applyFill="1" applyBorder="1" applyAlignment="1" applyProtection="1">
      <alignment horizontal="center" vertical="center"/>
      <protection locked="0"/>
    </xf>
    <xf numFmtId="165" fontId="71" fillId="6" borderId="19" xfId="1" applyNumberFormat="1" applyFont="1" applyFill="1" applyBorder="1" applyAlignment="1" applyProtection="1">
      <alignment horizontal="center"/>
      <protection locked="0"/>
    </xf>
    <xf numFmtId="0" fontId="45" fillId="0" borderId="0" xfId="2" applyFont="1" applyFill="1" applyBorder="1" applyAlignment="1" applyProtection="1">
      <protection locked="0"/>
    </xf>
    <xf numFmtId="0" fontId="29" fillId="0" borderId="0" xfId="2" applyFont="1" applyFill="1" applyBorder="1" applyAlignment="1" applyProtection="1">
      <protection locked="0"/>
    </xf>
    <xf numFmtId="165" fontId="26" fillId="6" borderId="32" xfId="5" applyNumberFormat="1" applyFont="1" applyFill="1" applyBorder="1" applyAlignment="1" applyProtection="1">
      <alignment horizontal="center"/>
      <protection locked="0"/>
    </xf>
    <xf numFmtId="164" fontId="12" fillId="5" borderId="1" xfId="1" applyNumberFormat="1" applyFont="1" applyFill="1" applyBorder="1" applyAlignment="1" applyProtection="1">
      <alignment horizontal="center"/>
      <protection locked="0"/>
    </xf>
    <xf numFmtId="164" fontId="12" fillId="5" borderId="3" xfId="1" applyNumberFormat="1" applyFont="1" applyFill="1" applyBorder="1" applyAlignment="1" applyProtection="1">
      <alignment horizontal="center"/>
      <protection locked="0"/>
    </xf>
    <xf numFmtId="165" fontId="14" fillId="5" borderId="10" xfId="1" applyNumberFormat="1" applyFont="1" applyFill="1" applyBorder="1" applyAlignment="1" applyProtection="1">
      <alignment horizontal="center"/>
      <protection locked="0"/>
    </xf>
    <xf numFmtId="164" fontId="10" fillId="6" borderId="4" xfId="1" applyNumberFormat="1" applyFont="1" applyFill="1" applyBorder="1" applyAlignment="1" applyProtection="1">
      <alignment horizontal="center"/>
      <protection locked="0"/>
    </xf>
    <xf numFmtId="165" fontId="10" fillId="6" borderId="10" xfId="1" applyNumberFormat="1" applyFont="1" applyFill="1" applyBorder="1" applyAlignment="1" applyProtection="1">
      <alignment horizontal="center"/>
      <protection locked="0"/>
    </xf>
    <xf numFmtId="167" fontId="10" fillId="6" borderId="28" xfId="1" applyNumberFormat="1" applyFont="1" applyFill="1" applyBorder="1" applyAlignment="1" applyProtection="1">
      <alignment horizontal="center"/>
      <protection locked="0"/>
    </xf>
    <xf numFmtId="167" fontId="10" fillId="6" borderId="19" xfId="1" applyNumberFormat="1" applyFont="1" applyFill="1" applyBorder="1" applyAlignment="1" applyProtection="1">
      <alignment horizontal="center"/>
      <protection locked="0"/>
    </xf>
    <xf numFmtId="167" fontId="16" fillId="6" borderId="19" xfId="1" applyNumberFormat="1" applyFont="1" applyFill="1" applyBorder="1" applyAlignment="1" applyProtection="1">
      <alignment horizontal="center"/>
      <protection locked="0"/>
    </xf>
    <xf numFmtId="167" fontId="10" fillId="6" borderId="26" xfId="1" applyNumberFormat="1" applyFont="1" applyFill="1" applyBorder="1" applyAlignment="1" applyProtection="1">
      <alignment horizontal="center"/>
      <protection locked="0"/>
    </xf>
    <xf numFmtId="167" fontId="10" fillId="6" borderId="10" xfId="1" applyNumberFormat="1" applyFont="1" applyFill="1" applyBorder="1" applyAlignment="1" applyProtection="1">
      <alignment horizontal="center"/>
      <protection locked="0"/>
    </xf>
    <xf numFmtId="164" fontId="10" fillId="6" borderId="15" xfId="1" applyNumberFormat="1" applyFont="1" applyFill="1" applyBorder="1" applyAlignment="1" applyProtection="1">
      <alignment horizontal="center"/>
      <protection locked="0"/>
    </xf>
    <xf numFmtId="164" fontId="10" fillId="6" borderId="19" xfId="1" applyNumberFormat="1" applyFont="1" applyFill="1" applyBorder="1" applyAlignment="1" applyProtection="1">
      <alignment horizontal="center"/>
      <protection locked="0"/>
    </xf>
    <xf numFmtId="164" fontId="10" fillId="6" borderId="14" xfId="1" applyNumberFormat="1" applyFont="1" applyFill="1" applyBorder="1" applyAlignment="1" applyProtection="1">
      <alignment horizontal="center"/>
      <protection locked="0"/>
    </xf>
    <xf numFmtId="164" fontId="10" fillId="6" borderId="18" xfId="1" applyNumberFormat="1" applyFont="1" applyFill="1" applyBorder="1" applyAlignment="1" applyProtection="1">
      <alignment horizontal="center"/>
      <protection locked="0"/>
    </xf>
    <xf numFmtId="164" fontId="10" fillId="6" borderId="18" xfId="1" applyNumberFormat="1" applyFont="1" applyFill="1" applyBorder="1" applyAlignment="1" applyProtection="1">
      <protection locked="0"/>
    </xf>
    <xf numFmtId="49" fontId="10" fillId="6" borderId="18" xfId="1" applyNumberFormat="1" applyFont="1" applyFill="1" applyBorder="1" applyAlignment="1" applyProtection="1">
      <alignment horizontal="center"/>
      <protection locked="0"/>
    </xf>
    <xf numFmtId="164" fontId="10" fillId="6" borderId="25" xfId="1" applyNumberFormat="1" applyFont="1" applyFill="1" applyBorder="1" applyAlignment="1" applyProtection="1">
      <protection locked="0"/>
    </xf>
    <xf numFmtId="49" fontId="10" fillId="6" borderId="25" xfId="1" applyNumberFormat="1" applyFont="1" applyFill="1" applyBorder="1" applyAlignment="1" applyProtection="1">
      <alignment horizontal="center"/>
      <protection locked="0"/>
    </xf>
    <xf numFmtId="164" fontId="10" fillId="6" borderId="26" xfId="1" applyNumberFormat="1" applyFont="1" applyFill="1" applyBorder="1" applyAlignment="1" applyProtection="1">
      <alignment horizontal="center"/>
      <protection locked="0"/>
    </xf>
    <xf numFmtId="43" fontId="14" fillId="0" borderId="10" xfId="1" applyNumberFormat="1" applyFont="1" applyFill="1" applyBorder="1" applyAlignment="1" applyProtection="1">
      <alignment horizontal="center"/>
      <protection locked="0"/>
    </xf>
    <xf numFmtId="173" fontId="14" fillId="0" borderId="10" xfId="1" applyNumberFormat="1" applyFont="1" applyFill="1" applyBorder="1" applyAlignment="1" applyProtection="1">
      <alignment horizontal="center"/>
      <protection locked="0"/>
    </xf>
    <xf numFmtId="165" fontId="14" fillId="7" borderId="42" xfId="1" applyNumberFormat="1" applyFont="1" applyFill="1" applyBorder="1" applyAlignment="1" applyProtection="1">
      <alignment horizontal="center"/>
      <protection locked="0"/>
    </xf>
    <xf numFmtId="165" fontId="14" fillId="7" borderId="10" xfId="1" applyNumberFormat="1" applyFont="1" applyFill="1" applyBorder="1" applyAlignment="1" applyProtection="1">
      <protection locked="0"/>
    </xf>
    <xf numFmtId="1" fontId="32" fillId="0" borderId="10" xfId="2" applyNumberFormat="1" applyFont="1" applyFill="1" applyBorder="1" applyAlignment="1" applyProtection="1">
      <protection locked="0"/>
    </xf>
    <xf numFmtId="1" fontId="34" fillId="0" borderId="10" xfId="3" applyNumberFormat="1" applyFont="1" applyBorder="1"/>
    <xf numFmtId="165" fontId="14" fillId="5" borderId="10" xfId="5" applyNumberFormat="1" applyFont="1" applyFill="1" applyBorder="1" applyAlignment="1" applyProtection="1">
      <alignment horizontal="center"/>
      <protection locked="0"/>
    </xf>
    <xf numFmtId="165" fontId="14" fillId="2" borderId="36" xfId="9" applyNumberFormat="1" applyFont="1" applyFill="1" applyBorder="1" applyAlignment="1" applyProtection="1">
      <alignment horizontal="center"/>
      <protection locked="0"/>
    </xf>
    <xf numFmtId="165" fontId="14" fillId="2" borderId="39" xfId="9" applyNumberFormat="1" applyFont="1" applyFill="1" applyBorder="1" applyAlignment="1" applyProtection="1">
      <alignment horizontal="center"/>
      <protection locked="0"/>
    </xf>
    <xf numFmtId="165" fontId="14" fillId="5" borderId="10" xfId="9" applyNumberFormat="1" applyFont="1" applyFill="1" applyBorder="1" applyAlignment="1" applyProtection="1">
      <alignment horizontal="center"/>
      <protection locked="0"/>
    </xf>
    <xf numFmtId="0" fontId="51" fillId="0" borderId="10" xfId="0" applyFont="1" applyBorder="1"/>
    <xf numFmtId="0" fontId="51" fillId="14" borderId="10" xfId="0" applyFont="1" applyFill="1" applyBorder="1"/>
    <xf numFmtId="0" fontId="51" fillId="3" borderId="10" xfId="0" applyFont="1" applyFill="1" applyBorder="1"/>
    <xf numFmtId="0" fontId="51" fillId="0" borderId="0" xfId="0" applyFont="1"/>
    <xf numFmtId="1" fontId="51" fillId="14" borderId="10" xfId="0" applyNumberFormat="1" applyFont="1" applyFill="1" applyBorder="1"/>
    <xf numFmtId="0" fontId="51" fillId="0" borderId="10" xfId="0" applyFont="1" applyFill="1" applyBorder="1"/>
    <xf numFmtId="0" fontId="72" fillId="0" borderId="10" xfId="0" applyFont="1" applyBorder="1"/>
    <xf numFmtId="0" fontId="43" fillId="0" borderId="10" xfId="0" applyFont="1" applyBorder="1"/>
    <xf numFmtId="1" fontId="43" fillId="0" borderId="10" xfId="0" applyNumberFormat="1" applyFont="1" applyBorder="1"/>
    <xf numFmtId="0" fontId="61" fillId="0" borderId="10" xfId="0" applyFont="1" applyBorder="1"/>
    <xf numFmtId="0" fontId="38" fillId="5" borderId="10" xfId="3" applyFont="1" applyFill="1" applyBorder="1" applyAlignment="1">
      <alignment horizontal="center"/>
    </xf>
    <xf numFmtId="0" fontId="73" fillId="0" borderId="10" xfId="3" applyFont="1" applyBorder="1" applyAlignment="1">
      <alignment horizontal="center"/>
    </xf>
    <xf numFmtId="0" fontId="73" fillId="5" borderId="10" xfId="3" applyFont="1" applyFill="1" applyBorder="1" applyAlignment="1">
      <alignment horizontal="center"/>
    </xf>
    <xf numFmtId="165" fontId="37" fillId="0" borderId="10" xfId="2" applyNumberFormat="1" applyFont="1" applyFill="1" applyBorder="1" applyAlignment="1" applyProtection="1">
      <alignment horizontal="center"/>
      <protection locked="0"/>
    </xf>
    <xf numFmtId="165" fontId="37" fillId="0" borderId="10" xfId="1" applyNumberFormat="1" applyFont="1" applyFill="1" applyBorder="1" applyAlignment="1" applyProtection="1">
      <alignment horizontal="center"/>
      <protection locked="0"/>
    </xf>
    <xf numFmtId="165" fontId="37" fillId="0" borderId="4" xfId="2" applyNumberFormat="1" applyFont="1" applyFill="1" applyBorder="1" applyAlignment="1" applyProtection="1">
      <alignment horizontal="center"/>
      <protection locked="0"/>
    </xf>
    <xf numFmtId="165" fontId="37" fillId="0" borderId="4" xfId="1" applyNumberFormat="1" applyFont="1" applyFill="1" applyBorder="1" applyAlignment="1" applyProtection="1">
      <alignment horizontal="center"/>
      <protection locked="0"/>
    </xf>
    <xf numFmtId="165" fontId="14" fillId="4" borderId="10" xfId="1" applyNumberFormat="1" applyFont="1" applyFill="1" applyBorder="1" applyAlignment="1" applyProtection="1">
      <alignment horizontal="center"/>
      <protection locked="0"/>
    </xf>
    <xf numFmtId="0" fontId="11" fillId="0" borderId="1" xfId="2" applyFont="1" applyFill="1" applyBorder="1" applyAlignment="1" applyProtection="1">
      <alignment horizontal="center"/>
      <protection locked="0"/>
    </xf>
    <xf numFmtId="0" fontId="11" fillId="0" borderId="2" xfId="2" applyFont="1" applyFill="1" applyBorder="1" applyAlignment="1" applyProtection="1">
      <alignment horizontal="center"/>
      <protection locked="0"/>
    </xf>
    <xf numFmtId="0" fontId="11" fillId="0" borderId="3" xfId="2" applyFont="1" applyFill="1" applyBorder="1" applyAlignment="1" applyProtection="1">
      <alignment horizontal="center"/>
      <protection locked="0"/>
    </xf>
    <xf numFmtId="0" fontId="11" fillId="0" borderId="5" xfId="2" applyFont="1" applyFill="1" applyBorder="1" applyAlignment="1" applyProtection="1">
      <alignment horizontal="center"/>
      <protection locked="0"/>
    </xf>
    <xf numFmtId="0" fontId="11" fillId="0" borderId="11" xfId="2" applyFont="1" applyFill="1" applyBorder="1" applyAlignment="1" applyProtection="1">
      <alignment horizontal="center"/>
      <protection locked="0"/>
    </xf>
    <xf numFmtId="0" fontId="11" fillId="0" borderId="12" xfId="2" applyFont="1" applyFill="1" applyBorder="1" applyAlignment="1" applyProtection="1">
      <alignment horizontal="center"/>
      <protection locked="0"/>
    </xf>
    <xf numFmtId="164" fontId="8" fillId="0" borderId="1" xfId="1" applyNumberFormat="1" applyFont="1" applyFill="1" applyBorder="1" applyAlignment="1" applyProtection="1">
      <alignment horizontal="center"/>
      <protection locked="0"/>
    </xf>
    <xf numFmtId="164" fontId="8" fillId="0" borderId="2" xfId="1" applyNumberFormat="1" applyFont="1" applyFill="1" applyBorder="1" applyAlignment="1" applyProtection="1">
      <alignment horizontal="center"/>
      <protection locked="0"/>
    </xf>
    <xf numFmtId="164" fontId="8" fillId="0" borderId="3" xfId="1" applyNumberFormat="1" applyFont="1" applyFill="1" applyBorder="1" applyAlignment="1" applyProtection="1">
      <alignment horizontal="center"/>
      <protection locked="0"/>
    </xf>
    <xf numFmtId="164" fontId="18" fillId="0" borderId="1" xfId="1" applyNumberFormat="1" applyFont="1" applyFill="1" applyBorder="1" applyAlignment="1" applyProtection="1">
      <alignment horizontal="center"/>
      <protection locked="0"/>
    </xf>
    <xf numFmtId="164" fontId="18" fillId="0" borderId="2" xfId="1" applyNumberFormat="1" applyFont="1" applyFill="1" applyBorder="1" applyAlignment="1" applyProtection="1">
      <alignment horizontal="center"/>
      <protection locked="0"/>
    </xf>
    <xf numFmtId="164" fontId="18" fillId="0" borderId="3" xfId="1" applyNumberFormat="1" applyFont="1" applyFill="1" applyBorder="1" applyAlignment="1" applyProtection="1">
      <alignment horizontal="center"/>
      <protection locked="0"/>
    </xf>
    <xf numFmtId="0" fontId="25" fillId="0" borderId="1" xfId="2" applyFont="1" applyFill="1" applyBorder="1" applyAlignment="1" applyProtection="1">
      <alignment horizontal="center"/>
      <protection locked="0"/>
    </xf>
    <xf numFmtId="0" fontId="25" fillId="0" borderId="2" xfId="2" applyFont="1" applyFill="1" applyBorder="1" applyAlignment="1" applyProtection="1">
      <alignment horizontal="center"/>
      <protection locked="0"/>
    </xf>
    <xf numFmtId="0" fontId="25" fillId="0" borderId="3" xfId="2" applyFont="1" applyFill="1" applyBorder="1" applyAlignment="1" applyProtection="1">
      <alignment horizontal="center"/>
      <protection locked="0"/>
    </xf>
    <xf numFmtId="0" fontId="25" fillId="0" borderId="5" xfId="2" applyFont="1" applyFill="1" applyBorder="1" applyAlignment="1" applyProtection="1">
      <alignment horizontal="center"/>
      <protection locked="0"/>
    </xf>
    <xf numFmtId="0" fontId="25" fillId="0" borderId="11" xfId="2" applyFont="1" applyFill="1" applyBorder="1" applyAlignment="1" applyProtection="1">
      <alignment horizontal="center"/>
      <protection locked="0"/>
    </xf>
    <xf numFmtId="0" fontId="25" fillId="0" borderId="12" xfId="2" applyFont="1" applyFill="1" applyBorder="1" applyAlignment="1" applyProtection="1">
      <alignment horizontal="center"/>
      <protection locked="0"/>
    </xf>
    <xf numFmtId="0" fontId="37" fillId="0" borderId="10" xfId="2" applyFont="1" applyFill="1" applyBorder="1" applyAlignment="1" applyProtection="1">
      <alignment horizontal="center" vertical="center"/>
      <protection locked="0"/>
    </xf>
    <xf numFmtId="0" fontId="37" fillId="0" borderId="4" xfId="2" applyFont="1" applyFill="1" applyBorder="1" applyAlignment="1" applyProtection="1">
      <alignment horizontal="center" vertical="center"/>
      <protection locked="0"/>
    </xf>
    <xf numFmtId="0" fontId="40" fillId="0" borderId="5" xfId="2" applyFont="1" applyFill="1" applyBorder="1" applyAlignment="1" applyProtection="1">
      <alignment horizontal="center"/>
      <protection locked="0"/>
    </xf>
    <xf numFmtId="0" fontId="40" fillId="0" borderId="11" xfId="2" applyFont="1" applyFill="1" applyBorder="1" applyAlignment="1" applyProtection="1">
      <alignment horizontal="center"/>
      <protection locked="0"/>
    </xf>
    <xf numFmtId="0" fontId="40" fillId="0" borderId="12" xfId="2" applyFont="1" applyFill="1" applyBorder="1" applyAlignment="1" applyProtection="1">
      <alignment horizontal="center"/>
      <protection locked="0"/>
    </xf>
    <xf numFmtId="0" fontId="32" fillId="5" borderId="1" xfId="3" applyFont="1" applyFill="1" applyBorder="1" applyAlignment="1">
      <alignment horizontal="center"/>
    </xf>
    <xf numFmtId="0" fontId="32" fillId="5" borderId="2" xfId="3" applyFont="1" applyFill="1" applyBorder="1" applyAlignment="1">
      <alignment horizontal="center"/>
    </xf>
    <xf numFmtId="0" fontId="35" fillId="0" borderId="4" xfId="2" applyFont="1" applyFill="1" applyBorder="1" applyAlignment="1" applyProtection="1">
      <alignment horizontal="center" vertical="center"/>
      <protection locked="0"/>
    </xf>
    <xf numFmtId="0" fontId="35" fillId="0" borderId="6" xfId="2" applyFont="1" applyFill="1" applyBorder="1" applyAlignment="1" applyProtection="1">
      <alignment horizontal="center" vertical="center"/>
      <protection locked="0"/>
    </xf>
    <xf numFmtId="0" fontId="35" fillId="0" borderId="9" xfId="2" applyFont="1" applyFill="1" applyBorder="1" applyAlignment="1" applyProtection="1">
      <alignment horizontal="center" vertical="center"/>
      <protection locked="0"/>
    </xf>
    <xf numFmtId="164" fontId="32" fillId="0" borderId="1" xfId="4" applyNumberFormat="1" applyFont="1" applyFill="1" applyBorder="1" applyAlignment="1" applyProtection="1">
      <alignment horizontal="center"/>
      <protection locked="0"/>
    </xf>
    <xf numFmtId="164" fontId="32" fillId="0" borderId="2" xfId="4" applyNumberFormat="1" applyFont="1" applyFill="1" applyBorder="1" applyAlignment="1" applyProtection="1">
      <alignment horizontal="center"/>
      <protection locked="0"/>
    </xf>
    <xf numFmtId="164" fontId="32" fillId="0" borderId="3" xfId="4" applyNumberFormat="1" applyFont="1" applyFill="1" applyBorder="1" applyAlignment="1" applyProtection="1">
      <alignment horizontal="center"/>
      <protection locked="0"/>
    </xf>
    <xf numFmtId="0" fontId="32" fillId="0" borderId="1" xfId="2" applyFont="1" applyFill="1" applyBorder="1" applyAlignment="1" applyProtection="1">
      <alignment horizontal="center"/>
      <protection locked="0"/>
    </xf>
    <xf numFmtId="0" fontId="32" fillId="0" borderId="2" xfId="2" applyFont="1" applyFill="1" applyBorder="1" applyAlignment="1" applyProtection="1">
      <alignment horizontal="center"/>
      <protection locked="0"/>
    </xf>
    <xf numFmtId="0" fontId="32" fillId="0" borderId="3" xfId="2" applyFont="1" applyFill="1" applyBorder="1" applyAlignment="1" applyProtection="1">
      <alignment horizontal="center"/>
      <protection locked="0"/>
    </xf>
    <xf numFmtId="0" fontId="40" fillId="0" borderId="1" xfId="2" applyFont="1" applyFill="1" applyBorder="1" applyAlignment="1" applyProtection="1">
      <alignment horizontal="center"/>
      <protection locked="0"/>
    </xf>
    <xf numFmtId="0" fontId="40" fillId="0" borderId="2" xfId="2" applyFont="1" applyFill="1" applyBorder="1" applyAlignment="1" applyProtection="1">
      <alignment horizontal="center"/>
      <protection locked="0"/>
    </xf>
    <xf numFmtId="0" fontId="40" fillId="0" borderId="3" xfId="2" applyFont="1" applyFill="1" applyBorder="1" applyAlignment="1" applyProtection="1">
      <alignment horizontal="center"/>
      <protection locked="0"/>
    </xf>
    <xf numFmtId="0" fontId="43" fillId="0" borderId="0" xfId="6" applyFont="1" applyFill="1" applyAlignment="1">
      <alignment horizontal="center"/>
    </xf>
    <xf numFmtId="164" fontId="9" fillId="5" borderId="1" xfId="5" applyNumberFormat="1" applyFont="1" applyFill="1" applyBorder="1" applyAlignment="1" applyProtection="1">
      <alignment horizontal="center"/>
      <protection locked="0"/>
    </xf>
    <xf numFmtId="164" fontId="9" fillId="5" borderId="2" xfId="5" applyNumberFormat="1" applyFont="1" applyFill="1" applyBorder="1" applyAlignment="1" applyProtection="1">
      <alignment horizontal="center"/>
      <protection locked="0"/>
    </xf>
    <xf numFmtId="0" fontId="43" fillId="5" borderId="8" xfId="2" applyFont="1" applyFill="1" applyBorder="1" applyAlignment="1" applyProtection="1">
      <alignment horizontal="center"/>
      <protection locked="0"/>
    </xf>
    <xf numFmtId="0" fontId="43" fillId="5" borderId="48" xfId="2" applyFont="1" applyFill="1" applyBorder="1" applyAlignment="1" applyProtection="1">
      <alignment horizontal="center"/>
      <protection locked="0"/>
    </xf>
    <xf numFmtId="0" fontId="43" fillId="12" borderId="1" xfId="2" applyFont="1" applyFill="1" applyBorder="1" applyAlignment="1" applyProtection="1">
      <alignment horizontal="center"/>
      <protection locked="0"/>
    </xf>
    <xf numFmtId="0" fontId="43" fillId="12" borderId="2" xfId="2" applyFont="1" applyFill="1" applyBorder="1" applyAlignment="1" applyProtection="1">
      <alignment horizontal="center"/>
      <protection locked="0"/>
    </xf>
    <xf numFmtId="164" fontId="56" fillId="0" borderId="4" xfId="5" applyNumberFormat="1" applyFont="1" applyBorder="1" applyAlignment="1" applyProtection="1">
      <alignment horizontal="center" vertical="center"/>
      <protection locked="0"/>
    </xf>
    <xf numFmtId="164" fontId="56" fillId="0" borderId="9" xfId="5" applyNumberFormat="1" applyFont="1" applyBorder="1" applyAlignment="1" applyProtection="1">
      <alignment horizontal="center" vertical="center"/>
      <protection locked="0"/>
    </xf>
    <xf numFmtId="164" fontId="18" fillId="0" borderId="10" xfId="1" applyNumberFormat="1" applyFont="1" applyFill="1" applyBorder="1" applyAlignment="1" applyProtection="1">
      <alignment horizontal="center"/>
      <protection locked="0"/>
    </xf>
    <xf numFmtId="0" fontId="25" fillId="0" borderId="10" xfId="2" applyFont="1" applyFill="1" applyBorder="1" applyAlignment="1" applyProtection="1">
      <alignment horizontal="center"/>
      <protection locked="0"/>
    </xf>
    <xf numFmtId="164" fontId="18" fillId="0" borderId="1" xfId="9" applyNumberFormat="1" applyFont="1" applyFill="1" applyBorder="1" applyAlignment="1" applyProtection="1">
      <alignment horizontal="center"/>
      <protection locked="0"/>
    </xf>
    <xf numFmtId="164" fontId="18" fillId="0" borderId="2" xfId="9" applyNumberFormat="1" applyFont="1" applyFill="1" applyBorder="1" applyAlignment="1" applyProtection="1">
      <alignment horizontal="center"/>
      <protection locked="0"/>
    </xf>
    <xf numFmtId="164" fontId="18" fillId="0" borderId="3" xfId="9" applyNumberFormat="1" applyFont="1" applyFill="1" applyBorder="1" applyAlignment="1" applyProtection="1">
      <alignment horizontal="center"/>
      <protection locked="0"/>
    </xf>
    <xf numFmtId="3" fontId="18" fillId="0" borderId="1" xfId="1" applyNumberFormat="1" applyFont="1" applyFill="1" applyBorder="1" applyAlignment="1" applyProtection="1">
      <alignment horizontal="center"/>
      <protection locked="0"/>
    </xf>
    <xf numFmtId="3" fontId="18" fillId="0" borderId="2" xfId="1" applyNumberFormat="1" applyFont="1" applyFill="1" applyBorder="1" applyAlignment="1" applyProtection="1">
      <alignment horizontal="center"/>
      <protection locked="0"/>
    </xf>
    <xf numFmtId="3" fontId="18" fillId="0" borderId="3" xfId="1" applyNumberFormat="1" applyFont="1" applyFill="1" applyBorder="1" applyAlignment="1" applyProtection="1">
      <alignment horizontal="center"/>
      <protection locked="0"/>
    </xf>
    <xf numFmtId="3" fontId="25" fillId="0" borderId="1" xfId="2" applyNumberFormat="1" applyFont="1" applyFill="1" applyBorder="1" applyAlignment="1" applyProtection="1">
      <alignment horizontal="center"/>
      <protection locked="0"/>
    </xf>
    <xf numFmtId="3" fontId="25" fillId="0" borderId="2" xfId="2" applyNumberFormat="1" applyFont="1" applyFill="1" applyBorder="1" applyAlignment="1" applyProtection="1">
      <alignment horizontal="center"/>
      <protection locked="0"/>
    </xf>
    <xf numFmtId="3" fontId="25" fillId="0" borderId="3" xfId="2" applyNumberFormat="1" applyFont="1" applyFill="1" applyBorder="1" applyAlignment="1" applyProtection="1">
      <alignment horizontal="center"/>
      <protection locked="0"/>
    </xf>
    <xf numFmtId="3" fontId="25" fillId="0" borderId="5" xfId="2" applyNumberFormat="1" applyFont="1" applyFill="1" applyBorder="1" applyAlignment="1" applyProtection="1">
      <alignment horizontal="center"/>
      <protection locked="0"/>
    </xf>
    <xf numFmtId="3" fontId="25" fillId="0" borderId="11" xfId="2" applyNumberFormat="1" applyFont="1" applyFill="1" applyBorder="1" applyAlignment="1" applyProtection="1">
      <alignment horizontal="center"/>
      <protection locked="0"/>
    </xf>
    <xf numFmtId="3" fontId="25" fillId="0" borderId="12" xfId="2" applyNumberFormat="1" applyFont="1" applyFill="1" applyBorder="1" applyAlignment="1" applyProtection="1">
      <alignment horizontal="center"/>
      <protection locked="0"/>
    </xf>
    <xf numFmtId="0" fontId="23" fillId="0" borderId="10" xfId="2" applyFont="1" applyFill="1" applyBorder="1" applyAlignment="1" applyProtection="1">
      <alignment horizontal="center" vertical="center"/>
      <protection locked="0"/>
    </xf>
    <xf numFmtId="0" fontId="23" fillId="0" borderId="4" xfId="2" applyFont="1" applyFill="1" applyBorder="1" applyAlignment="1" applyProtection="1">
      <alignment horizontal="center" vertical="center"/>
      <protection locked="0"/>
    </xf>
    <xf numFmtId="0" fontId="17" fillId="0" borderId="0" xfId="2" applyFont="1" applyFill="1" applyBorder="1" applyAlignment="1" applyProtection="1">
      <alignment horizontal="center"/>
      <protection locked="0"/>
    </xf>
    <xf numFmtId="0" fontId="13" fillId="0" borderId="4" xfId="2" applyFont="1" applyFill="1" applyBorder="1" applyAlignment="1" applyProtection="1">
      <alignment horizontal="center" vertical="center"/>
      <protection locked="0"/>
    </xf>
    <xf numFmtId="0" fontId="13" fillId="0" borderId="6" xfId="2" applyFont="1" applyFill="1" applyBorder="1" applyAlignment="1" applyProtection="1">
      <alignment horizontal="center" vertical="center"/>
      <protection locked="0"/>
    </xf>
    <xf numFmtId="0" fontId="13" fillId="0" borderId="9" xfId="2" applyFont="1" applyFill="1" applyBorder="1" applyAlignment="1" applyProtection="1">
      <alignment horizontal="center" vertical="center"/>
      <protection locked="0"/>
    </xf>
    <xf numFmtId="164" fontId="20" fillId="0" borderId="1" xfId="1" applyNumberFormat="1" applyFont="1" applyFill="1" applyBorder="1" applyAlignment="1" applyProtection="1">
      <alignment horizontal="center"/>
      <protection locked="0"/>
    </xf>
    <xf numFmtId="164" fontId="20" fillId="0" borderId="2" xfId="1" applyNumberFormat="1" applyFont="1" applyFill="1" applyBorder="1" applyAlignment="1" applyProtection="1">
      <alignment horizontal="center"/>
      <protection locked="0"/>
    </xf>
    <xf numFmtId="164" fontId="20" fillId="0" borderId="3" xfId="1" applyNumberFormat="1" applyFont="1" applyFill="1" applyBorder="1" applyAlignment="1" applyProtection="1">
      <alignment horizontal="center"/>
      <protection locked="0"/>
    </xf>
    <xf numFmtId="0" fontId="20" fillId="0" borderId="1" xfId="2" applyFont="1" applyFill="1" applyBorder="1" applyAlignment="1" applyProtection="1">
      <alignment horizontal="center"/>
      <protection locked="0"/>
    </xf>
    <xf numFmtId="0" fontId="20" fillId="0" borderId="2" xfId="2" applyFont="1" applyFill="1" applyBorder="1" applyAlignment="1" applyProtection="1">
      <alignment horizontal="center"/>
      <protection locked="0"/>
    </xf>
    <xf numFmtId="0" fontId="20" fillId="0" borderId="3" xfId="2" applyFont="1" applyFill="1" applyBorder="1" applyAlignment="1" applyProtection="1">
      <alignment horizontal="center"/>
      <protection locked="0"/>
    </xf>
  </cellXfs>
  <cellStyles count="12">
    <cellStyle name="Comma" xfId="1" builtinId="3"/>
    <cellStyle name="Comma 2" xfId="7"/>
    <cellStyle name="Normal" xfId="0" builtinId="0"/>
    <cellStyle name="Normal 2" xfId="8"/>
    <cellStyle name="เครื่องหมายจุลภาค 2" xfId="4"/>
    <cellStyle name="เครื่องหมายจุลภาค 2 2" xfId="5"/>
    <cellStyle name="เครื่องหมายจุลภาค 3" xfId="9"/>
    <cellStyle name="ปกติ 2" xfId="3"/>
    <cellStyle name="ปกติ 3" xfId="6"/>
    <cellStyle name="ปกติ 3 2" xfId="11"/>
    <cellStyle name="ปกติ 4" xfId="10"/>
    <cellStyle name="ปกติ_จ.18 ตค.45"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952500</xdr:colOff>
      <xdr:row>51</xdr:row>
      <xdr:rowOff>152400</xdr:rowOff>
    </xdr:from>
    <xdr:to>
      <xdr:col>1</xdr:col>
      <xdr:colOff>1228725</xdr:colOff>
      <xdr:row>55</xdr:row>
      <xdr:rowOff>190500</xdr:rowOff>
    </xdr:to>
    <xdr:sp macro="" textlink="">
      <xdr:nvSpPr>
        <xdr:cNvPr id="2" name="วงเล็บปีกกาขวา 1"/>
        <xdr:cNvSpPr/>
      </xdr:nvSpPr>
      <xdr:spPr>
        <a:xfrm>
          <a:off x="1333500" y="14220825"/>
          <a:ext cx="276225" cy="1219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th-TH" sz="1100"/>
        </a:p>
      </xdr:txBody>
    </xdr:sp>
    <xdr:clientData/>
  </xdr:twoCellAnchor>
  <xdr:twoCellAnchor>
    <xdr:from>
      <xdr:col>1</xdr:col>
      <xdr:colOff>1495425</xdr:colOff>
      <xdr:row>12</xdr:row>
      <xdr:rowOff>85725</xdr:rowOff>
    </xdr:from>
    <xdr:to>
      <xdr:col>1</xdr:col>
      <xdr:colOff>1628775</xdr:colOff>
      <xdr:row>13</xdr:row>
      <xdr:rowOff>247650</xdr:rowOff>
    </xdr:to>
    <xdr:sp macro="" textlink="">
      <xdr:nvSpPr>
        <xdr:cNvPr id="3" name="วงเล็บปีกกาขวา 2"/>
        <xdr:cNvSpPr/>
      </xdr:nvSpPr>
      <xdr:spPr>
        <a:xfrm>
          <a:off x="1876425" y="3781425"/>
          <a:ext cx="133350" cy="447675"/>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th-TH" sz="1100"/>
        </a:p>
      </xdr:txBody>
    </xdr:sp>
    <xdr:clientData/>
  </xdr:twoCellAnchor>
  <xdr:twoCellAnchor>
    <xdr:from>
      <xdr:col>1</xdr:col>
      <xdr:colOff>1447799</xdr:colOff>
      <xdr:row>15</xdr:row>
      <xdr:rowOff>76200</xdr:rowOff>
    </xdr:from>
    <xdr:to>
      <xdr:col>1</xdr:col>
      <xdr:colOff>1609724</xdr:colOff>
      <xdr:row>17</xdr:row>
      <xdr:rowOff>266700</xdr:rowOff>
    </xdr:to>
    <xdr:sp macro="" textlink="">
      <xdr:nvSpPr>
        <xdr:cNvPr id="4" name="วงเล็บปีกกาขวา 3"/>
        <xdr:cNvSpPr/>
      </xdr:nvSpPr>
      <xdr:spPr>
        <a:xfrm>
          <a:off x="1828799" y="4629150"/>
          <a:ext cx="161925" cy="7620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th-TH" sz="1100"/>
        </a:p>
      </xdr:txBody>
    </xdr:sp>
    <xdr:clientData/>
  </xdr:twoCellAnchor>
  <xdr:twoCellAnchor>
    <xdr:from>
      <xdr:col>1</xdr:col>
      <xdr:colOff>1495425</xdr:colOff>
      <xdr:row>19</xdr:row>
      <xdr:rowOff>47625</xdr:rowOff>
    </xdr:from>
    <xdr:to>
      <xdr:col>1</xdr:col>
      <xdr:colOff>1628775</xdr:colOff>
      <xdr:row>20</xdr:row>
      <xdr:rowOff>209550</xdr:rowOff>
    </xdr:to>
    <xdr:sp macro="" textlink="">
      <xdr:nvSpPr>
        <xdr:cNvPr id="5" name="วงเล็บปีกกาขวา 4"/>
        <xdr:cNvSpPr/>
      </xdr:nvSpPr>
      <xdr:spPr>
        <a:xfrm>
          <a:off x="1876425" y="5743575"/>
          <a:ext cx="133350" cy="447675"/>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th-TH" sz="1100"/>
        </a:p>
      </xdr:txBody>
    </xdr:sp>
    <xdr:clientData/>
  </xdr:twoCellAnchor>
  <xdr:twoCellAnchor>
    <xdr:from>
      <xdr:col>1</xdr:col>
      <xdr:colOff>1485900</xdr:colOff>
      <xdr:row>21</xdr:row>
      <xdr:rowOff>76200</xdr:rowOff>
    </xdr:from>
    <xdr:to>
      <xdr:col>1</xdr:col>
      <xdr:colOff>1619250</xdr:colOff>
      <xdr:row>22</xdr:row>
      <xdr:rowOff>238125</xdr:rowOff>
    </xdr:to>
    <xdr:sp macro="" textlink="">
      <xdr:nvSpPr>
        <xdr:cNvPr id="6" name="วงเล็บปีกกาขวา 5"/>
        <xdr:cNvSpPr/>
      </xdr:nvSpPr>
      <xdr:spPr>
        <a:xfrm>
          <a:off x="1866900" y="6343650"/>
          <a:ext cx="133350" cy="447675"/>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th-TH" sz="1100"/>
        </a:p>
      </xdr:txBody>
    </xdr:sp>
    <xdr:clientData/>
  </xdr:twoCellAnchor>
  <xdr:twoCellAnchor>
    <xdr:from>
      <xdr:col>1</xdr:col>
      <xdr:colOff>1514475</xdr:colOff>
      <xdr:row>28</xdr:row>
      <xdr:rowOff>66675</xdr:rowOff>
    </xdr:from>
    <xdr:to>
      <xdr:col>1</xdr:col>
      <xdr:colOff>1647825</xdr:colOff>
      <xdr:row>29</xdr:row>
      <xdr:rowOff>228600</xdr:rowOff>
    </xdr:to>
    <xdr:sp macro="" textlink="">
      <xdr:nvSpPr>
        <xdr:cNvPr id="7" name="วงเล็บปีกกาขวา 6"/>
        <xdr:cNvSpPr/>
      </xdr:nvSpPr>
      <xdr:spPr>
        <a:xfrm>
          <a:off x="1895475" y="8048625"/>
          <a:ext cx="133350" cy="447675"/>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th-TH" sz="1100"/>
        </a:p>
      </xdr:txBody>
    </xdr:sp>
    <xdr:clientData/>
  </xdr:twoCellAnchor>
  <xdr:twoCellAnchor>
    <xdr:from>
      <xdr:col>1</xdr:col>
      <xdr:colOff>1495425</xdr:colOff>
      <xdr:row>36</xdr:row>
      <xdr:rowOff>66675</xdr:rowOff>
    </xdr:from>
    <xdr:to>
      <xdr:col>1</xdr:col>
      <xdr:colOff>1628775</xdr:colOff>
      <xdr:row>37</xdr:row>
      <xdr:rowOff>228600</xdr:rowOff>
    </xdr:to>
    <xdr:sp macro="" textlink="">
      <xdr:nvSpPr>
        <xdr:cNvPr id="8" name="วงเล็บปีกกาขวา 7"/>
        <xdr:cNvSpPr/>
      </xdr:nvSpPr>
      <xdr:spPr>
        <a:xfrm>
          <a:off x="1876425" y="10048875"/>
          <a:ext cx="133350" cy="447675"/>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th-TH"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1600200</xdr:colOff>
      <xdr:row>12</xdr:row>
      <xdr:rowOff>85725</xdr:rowOff>
    </xdr:from>
    <xdr:to>
      <xdr:col>1</xdr:col>
      <xdr:colOff>1704975</xdr:colOff>
      <xdr:row>13</xdr:row>
      <xdr:rowOff>200025</xdr:rowOff>
    </xdr:to>
    <xdr:sp macro="" textlink="">
      <xdr:nvSpPr>
        <xdr:cNvPr id="2" name="วงเล็บปีกกาขวา 1"/>
        <xdr:cNvSpPr/>
      </xdr:nvSpPr>
      <xdr:spPr>
        <a:xfrm>
          <a:off x="1981200" y="3829050"/>
          <a:ext cx="104775" cy="40005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1657352</xdr:colOff>
      <xdr:row>15</xdr:row>
      <xdr:rowOff>47627</xdr:rowOff>
    </xdr:from>
    <xdr:to>
      <xdr:col>1</xdr:col>
      <xdr:colOff>1724025</xdr:colOff>
      <xdr:row>17</xdr:row>
      <xdr:rowOff>276225</xdr:rowOff>
    </xdr:to>
    <xdr:sp macro="" textlink="">
      <xdr:nvSpPr>
        <xdr:cNvPr id="3" name="วงเล็บปีกกาขวา 2"/>
        <xdr:cNvSpPr/>
      </xdr:nvSpPr>
      <xdr:spPr>
        <a:xfrm>
          <a:off x="2038352" y="4648202"/>
          <a:ext cx="66673" cy="800098"/>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1628775</xdr:colOff>
      <xdr:row>19</xdr:row>
      <xdr:rowOff>85725</xdr:rowOff>
    </xdr:from>
    <xdr:to>
      <xdr:col>1</xdr:col>
      <xdr:colOff>1733550</xdr:colOff>
      <xdr:row>20</xdr:row>
      <xdr:rowOff>200025</xdr:rowOff>
    </xdr:to>
    <xdr:sp macro="" textlink="">
      <xdr:nvSpPr>
        <xdr:cNvPr id="4" name="วงเล็บปีกกาขวา 3"/>
        <xdr:cNvSpPr/>
      </xdr:nvSpPr>
      <xdr:spPr>
        <a:xfrm>
          <a:off x="2009775" y="5829300"/>
          <a:ext cx="104775" cy="40005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1628775</xdr:colOff>
      <xdr:row>27</xdr:row>
      <xdr:rowOff>104775</xdr:rowOff>
    </xdr:from>
    <xdr:to>
      <xdr:col>1</xdr:col>
      <xdr:colOff>1733550</xdr:colOff>
      <xdr:row>28</xdr:row>
      <xdr:rowOff>219075</xdr:rowOff>
    </xdr:to>
    <xdr:sp macro="" textlink="">
      <xdr:nvSpPr>
        <xdr:cNvPr id="5" name="วงเล็บปีกกาขวา 4"/>
        <xdr:cNvSpPr/>
      </xdr:nvSpPr>
      <xdr:spPr>
        <a:xfrm>
          <a:off x="2009775" y="8134350"/>
          <a:ext cx="104775" cy="40005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1619250</xdr:colOff>
      <xdr:row>21</xdr:row>
      <xdr:rowOff>123825</xdr:rowOff>
    </xdr:from>
    <xdr:to>
      <xdr:col>1</xdr:col>
      <xdr:colOff>1724025</xdr:colOff>
      <xdr:row>22</xdr:row>
      <xdr:rowOff>238125</xdr:rowOff>
    </xdr:to>
    <xdr:sp macro="" textlink="">
      <xdr:nvSpPr>
        <xdr:cNvPr id="6" name="วงเล็บปีกกาขวา 5"/>
        <xdr:cNvSpPr/>
      </xdr:nvSpPr>
      <xdr:spPr>
        <a:xfrm>
          <a:off x="2000250" y="6438900"/>
          <a:ext cx="104775" cy="40005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1628775</xdr:colOff>
      <xdr:row>34</xdr:row>
      <xdr:rowOff>104775</xdr:rowOff>
    </xdr:from>
    <xdr:to>
      <xdr:col>1</xdr:col>
      <xdr:colOff>1733550</xdr:colOff>
      <xdr:row>35</xdr:row>
      <xdr:rowOff>219075</xdr:rowOff>
    </xdr:to>
    <xdr:sp macro="" textlink="">
      <xdr:nvSpPr>
        <xdr:cNvPr id="7" name="วงเล็บปีกกาขวา 6"/>
        <xdr:cNvSpPr/>
      </xdr:nvSpPr>
      <xdr:spPr>
        <a:xfrm>
          <a:off x="2009775" y="10134600"/>
          <a:ext cx="104775" cy="40005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1628775</xdr:colOff>
      <xdr:row>50</xdr:row>
      <xdr:rowOff>95250</xdr:rowOff>
    </xdr:from>
    <xdr:to>
      <xdr:col>1</xdr:col>
      <xdr:colOff>1733550</xdr:colOff>
      <xdr:row>51</xdr:row>
      <xdr:rowOff>200025</xdr:rowOff>
    </xdr:to>
    <xdr:sp macro="" textlink="">
      <xdr:nvSpPr>
        <xdr:cNvPr id="8" name="วงเล็บปีกกาขวา 7"/>
        <xdr:cNvSpPr/>
      </xdr:nvSpPr>
      <xdr:spPr>
        <a:xfrm>
          <a:off x="2009775" y="15116175"/>
          <a:ext cx="104775" cy="40005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1619251</xdr:colOff>
      <xdr:row>12</xdr:row>
      <xdr:rowOff>47625</xdr:rowOff>
    </xdr:from>
    <xdr:to>
      <xdr:col>1</xdr:col>
      <xdr:colOff>1752601</xdr:colOff>
      <xdr:row>13</xdr:row>
      <xdr:rowOff>200025</xdr:rowOff>
    </xdr:to>
    <xdr:sp macro="" textlink="">
      <xdr:nvSpPr>
        <xdr:cNvPr id="2" name="วงเล็บปีกกาขวา 1"/>
        <xdr:cNvSpPr/>
      </xdr:nvSpPr>
      <xdr:spPr>
        <a:xfrm>
          <a:off x="2000251" y="3705225"/>
          <a:ext cx="133350" cy="43815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1657351</xdr:colOff>
      <xdr:row>15</xdr:row>
      <xdr:rowOff>0</xdr:rowOff>
    </xdr:from>
    <xdr:to>
      <xdr:col>2</xdr:col>
      <xdr:colOff>9525</xdr:colOff>
      <xdr:row>17</xdr:row>
      <xdr:rowOff>228600</xdr:rowOff>
    </xdr:to>
    <xdr:sp macro="" textlink="">
      <xdr:nvSpPr>
        <xdr:cNvPr id="3" name="วงเล็บปีกกาขวา 2"/>
        <xdr:cNvSpPr/>
      </xdr:nvSpPr>
      <xdr:spPr>
        <a:xfrm>
          <a:off x="2038351" y="4514850"/>
          <a:ext cx="219074" cy="80010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1628775</xdr:colOff>
      <xdr:row>21</xdr:row>
      <xdr:rowOff>85725</xdr:rowOff>
    </xdr:from>
    <xdr:to>
      <xdr:col>1</xdr:col>
      <xdr:colOff>1762125</xdr:colOff>
      <xdr:row>22</xdr:row>
      <xdr:rowOff>238125</xdr:rowOff>
    </xdr:to>
    <xdr:sp macro="" textlink="">
      <xdr:nvSpPr>
        <xdr:cNvPr id="4" name="วงเล็บปีกกาขวา 3"/>
        <xdr:cNvSpPr/>
      </xdr:nvSpPr>
      <xdr:spPr>
        <a:xfrm>
          <a:off x="2009775" y="6315075"/>
          <a:ext cx="133350" cy="43815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1619250</xdr:colOff>
      <xdr:row>19</xdr:row>
      <xdr:rowOff>66675</xdr:rowOff>
    </xdr:from>
    <xdr:to>
      <xdr:col>1</xdr:col>
      <xdr:colOff>1752600</xdr:colOff>
      <xdr:row>20</xdr:row>
      <xdr:rowOff>219075</xdr:rowOff>
    </xdr:to>
    <xdr:sp macro="" textlink="">
      <xdr:nvSpPr>
        <xdr:cNvPr id="5" name="วงเล็บปีกกาขวา 4"/>
        <xdr:cNvSpPr/>
      </xdr:nvSpPr>
      <xdr:spPr>
        <a:xfrm>
          <a:off x="2000250" y="5724525"/>
          <a:ext cx="133350" cy="43815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1619250</xdr:colOff>
      <xdr:row>27</xdr:row>
      <xdr:rowOff>38100</xdr:rowOff>
    </xdr:from>
    <xdr:to>
      <xdr:col>1</xdr:col>
      <xdr:colOff>1752600</xdr:colOff>
      <xdr:row>28</xdr:row>
      <xdr:rowOff>190500</xdr:rowOff>
    </xdr:to>
    <xdr:sp macro="" textlink="">
      <xdr:nvSpPr>
        <xdr:cNvPr id="6" name="วงเล็บปีกกาขวา 5"/>
        <xdr:cNvSpPr/>
      </xdr:nvSpPr>
      <xdr:spPr>
        <a:xfrm>
          <a:off x="2000250" y="7981950"/>
          <a:ext cx="133350" cy="43815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1619250</xdr:colOff>
      <xdr:row>34</xdr:row>
      <xdr:rowOff>66675</xdr:rowOff>
    </xdr:from>
    <xdr:to>
      <xdr:col>1</xdr:col>
      <xdr:colOff>1752600</xdr:colOff>
      <xdr:row>35</xdr:row>
      <xdr:rowOff>219075</xdr:rowOff>
    </xdr:to>
    <xdr:sp macro="" textlink="">
      <xdr:nvSpPr>
        <xdr:cNvPr id="7" name="วงเล็บปีกกาขวา 6"/>
        <xdr:cNvSpPr/>
      </xdr:nvSpPr>
      <xdr:spPr>
        <a:xfrm>
          <a:off x="2000250" y="10010775"/>
          <a:ext cx="133350" cy="43815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1628774</xdr:colOff>
      <xdr:row>12</xdr:row>
      <xdr:rowOff>104775</xdr:rowOff>
    </xdr:from>
    <xdr:to>
      <xdr:col>1</xdr:col>
      <xdr:colOff>1771649</xdr:colOff>
      <xdr:row>13</xdr:row>
      <xdr:rowOff>219075</xdr:rowOff>
    </xdr:to>
    <xdr:sp macro="" textlink="">
      <xdr:nvSpPr>
        <xdr:cNvPr id="2" name="วงเล็บปีกกาขวา 1"/>
        <xdr:cNvSpPr/>
      </xdr:nvSpPr>
      <xdr:spPr>
        <a:xfrm>
          <a:off x="2009774" y="3829050"/>
          <a:ext cx="142875" cy="40005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1647825</xdr:colOff>
      <xdr:row>15</xdr:row>
      <xdr:rowOff>47625</xdr:rowOff>
    </xdr:from>
    <xdr:to>
      <xdr:col>1</xdr:col>
      <xdr:colOff>1781174</xdr:colOff>
      <xdr:row>17</xdr:row>
      <xdr:rowOff>276225</xdr:rowOff>
    </xdr:to>
    <xdr:sp macro="" textlink="">
      <xdr:nvSpPr>
        <xdr:cNvPr id="3" name="วงเล็บปีกกาขวา 2"/>
        <xdr:cNvSpPr/>
      </xdr:nvSpPr>
      <xdr:spPr>
        <a:xfrm>
          <a:off x="2028825" y="4629150"/>
          <a:ext cx="133349" cy="80010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1619250</xdr:colOff>
      <xdr:row>19</xdr:row>
      <xdr:rowOff>76200</xdr:rowOff>
    </xdr:from>
    <xdr:to>
      <xdr:col>1</xdr:col>
      <xdr:colOff>1762125</xdr:colOff>
      <xdr:row>20</xdr:row>
      <xdr:rowOff>190500</xdr:rowOff>
    </xdr:to>
    <xdr:sp macro="" textlink="">
      <xdr:nvSpPr>
        <xdr:cNvPr id="4" name="วงเล็บปีกกาขวา 3"/>
        <xdr:cNvSpPr/>
      </xdr:nvSpPr>
      <xdr:spPr>
        <a:xfrm>
          <a:off x="2000250" y="5800725"/>
          <a:ext cx="142875" cy="40005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1619250</xdr:colOff>
      <xdr:row>21</xdr:row>
      <xdr:rowOff>95250</xdr:rowOff>
    </xdr:from>
    <xdr:to>
      <xdr:col>1</xdr:col>
      <xdr:colOff>1762125</xdr:colOff>
      <xdr:row>22</xdr:row>
      <xdr:rowOff>209550</xdr:rowOff>
    </xdr:to>
    <xdr:sp macro="" textlink="">
      <xdr:nvSpPr>
        <xdr:cNvPr id="5" name="วงเล็บปีกกาขวา 4"/>
        <xdr:cNvSpPr/>
      </xdr:nvSpPr>
      <xdr:spPr>
        <a:xfrm>
          <a:off x="2000250" y="6391275"/>
          <a:ext cx="142875" cy="40005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1581150</xdr:colOff>
      <xdr:row>27</xdr:row>
      <xdr:rowOff>85725</xdr:rowOff>
    </xdr:from>
    <xdr:to>
      <xdr:col>1</xdr:col>
      <xdr:colOff>1724025</xdr:colOff>
      <xdr:row>28</xdr:row>
      <xdr:rowOff>200025</xdr:rowOff>
    </xdr:to>
    <xdr:sp macro="" textlink="">
      <xdr:nvSpPr>
        <xdr:cNvPr id="6" name="วงเล็บปีกกาขวา 5"/>
        <xdr:cNvSpPr/>
      </xdr:nvSpPr>
      <xdr:spPr>
        <a:xfrm>
          <a:off x="1962150" y="8096250"/>
          <a:ext cx="142875" cy="40005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1609725</xdr:colOff>
      <xdr:row>34</xdr:row>
      <xdr:rowOff>95250</xdr:rowOff>
    </xdr:from>
    <xdr:to>
      <xdr:col>1</xdr:col>
      <xdr:colOff>1752600</xdr:colOff>
      <xdr:row>35</xdr:row>
      <xdr:rowOff>209550</xdr:rowOff>
    </xdr:to>
    <xdr:sp macro="" textlink="">
      <xdr:nvSpPr>
        <xdr:cNvPr id="7" name="วงเล็บปีกกาขวา 6"/>
        <xdr:cNvSpPr/>
      </xdr:nvSpPr>
      <xdr:spPr>
        <a:xfrm>
          <a:off x="1990725" y="10106025"/>
          <a:ext cx="142875" cy="40005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1609725</xdr:colOff>
      <xdr:row>50</xdr:row>
      <xdr:rowOff>76200</xdr:rowOff>
    </xdr:from>
    <xdr:to>
      <xdr:col>1</xdr:col>
      <xdr:colOff>1752600</xdr:colOff>
      <xdr:row>51</xdr:row>
      <xdr:rowOff>209550</xdr:rowOff>
    </xdr:to>
    <xdr:sp macro="" textlink="">
      <xdr:nvSpPr>
        <xdr:cNvPr id="8" name="วงเล็บปีกกาขวา 7"/>
        <xdr:cNvSpPr/>
      </xdr:nvSpPr>
      <xdr:spPr>
        <a:xfrm>
          <a:off x="1990725" y="14887575"/>
          <a:ext cx="142875" cy="40005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1619250</xdr:colOff>
      <xdr:row>12</xdr:row>
      <xdr:rowOff>85725</xdr:rowOff>
    </xdr:from>
    <xdr:to>
      <xdr:col>1</xdr:col>
      <xdr:colOff>1762125</xdr:colOff>
      <xdr:row>13</xdr:row>
      <xdr:rowOff>200025</xdr:rowOff>
    </xdr:to>
    <xdr:sp macro="" textlink="">
      <xdr:nvSpPr>
        <xdr:cNvPr id="2" name="วงเล็บปีกกาขวา 1"/>
        <xdr:cNvSpPr/>
      </xdr:nvSpPr>
      <xdr:spPr>
        <a:xfrm>
          <a:off x="2000250" y="3743325"/>
          <a:ext cx="142875" cy="40005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1638301</xdr:colOff>
      <xdr:row>15</xdr:row>
      <xdr:rowOff>28575</xdr:rowOff>
    </xdr:from>
    <xdr:to>
      <xdr:col>1</xdr:col>
      <xdr:colOff>1771650</xdr:colOff>
      <xdr:row>17</xdr:row>
      <xdr:rowOff>257175</xdr:rowOff>
    </xdr:to>
    <xdr:sp macro="" textlink="">
      <xdr:nvSpPr>
        <xdr:cNvPr id="3" name="วงเล็บปีกกาขวา 2"/>
        <xdr:cNvSpPr/>
      </xdr:nvSpPr>
      <xdr:spPr>
        <a:xfrm>
          <a:off x="2019301" y="4543425"/>
          <a:ext cx="133349" cy="80010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1609725</xdr:colOff>
      <xdr:row>19</xdr:row>
      <xdr:rowOff>85725</xdr:rowOff>
    </xdr:from>
    <xdr:to>
      <xdr:col>1</xdr:col>
      <xdr:colOff>1752600</xdr:colOff>
      <xdr:row>20</xdr:row>
      <xdr:rowOff>200025</xdr:rowOff>
    </xdr:to>
    <xdr:sp macro="" textlink="">
      <xdr:nvSpPr>
        <xdr:cNvPr id="4" name="วงเล็บปีกกาขวา 3"/>
        <xdr:cNvSpPr/>
      </xdr:nvSpPr>
      <xdr:spPr>
        <a:xfrm>
          <a:off x="1990725" y="5743575"/>
          <a:ext cx="142875" cy="40005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1581150</xdr:colOff>
      <xdr:row>21</xdr:row>
      <xdr:rowOff>76200</xdr:rowOff>
    </xdr:from>
    <xdr:to>
      <xdr:col>1</xdr:col>
      <xdr:colOff>1724025</xdr:colOff>
      <xdr:row>22</xdr:row>
      <xdr:rowOff>190500</xdr:rowOff>
    </xdr:to>
    <xdr:sp macro="" textlink="">
      <xdr:nvSpPr>
        <xdr:cNvPr id="5" name="วงเล็บปีกกาขวา 4"/>
        <xdr:cNvSpPr/>
      </xdr:nvSpPr>
      <xdr:spPr>
        <a:xfrm>
          <a:off x="1962150" y="6305550"/>
          <a:ext cx="142875" cy="40005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1600200</xdr:colOff>
      <xdr:row>27</xdr:row>
      <xdr:rowOff>85725</xdr:rowOff>
    </xdr:from>
    <xdr:to>
      <xdr:col>1</xdr:col>
      <xdr:colOff>1743075</xdr:colOff>
      <xdr:row>28</xdr:row>
      <xdr:rowOff>200025</xdr:rowOff>
    </xdr:to>
    <xdr:sp macro="" textlink="">
      <xdr:nvSpPr>
        <xdr:cNvPr id="6" name="วงเล็บปีกกาขวา 5"/>
        <xdr:cNvSpPr/>
      </xdr:nvSpPr>
      <xdr:spPr>
        <a:xfrm>
          <a:off x="1981200" y="8029575"/>
          <a:ext cx="142875" cy="40005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1600200</xdr:colOff>
      <xdr:row>34</xdr:row>
      <xdr:rowOff>85725</xdr:rowOff>
    </xdr:from>
    <xdr:to>
      <xdr:col>1</xdr:col>
      <xdr:colOff>1743075</xdr:colOff>
      <xdr:row>35</xdr:row>
      <xdr:rowOff>200025</xdr:rowOff>
    </xdr:to>
    <xdr:sp macro="" textlink="">
      <xdr:nvSpPr>
        <xdr:cNvPr id="7" name="วงเล็บปีกกาขวา 6"/>
        <xdr:cNvSpPr/>
      </xdr:nvSpPr>
      <xdr:spPr>
        <a:xfrm>
          <a:off x="1981200" y="10029825"/>
          <a:ext cx="142875" cy="40005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1609725</xdr:colOff>
      <xdr:row>12</xdr:row>
      <xdr:rowOff>85725</xdr:rowOff>
    </xdr:from>
    <xdr:to>
      <xdr:col>1</xdr:col>
      <xdr:colOff>1752600</xdr:colOff>
      <xdr:row>13</xdr:row>
      <xdr:rowOff>200025</xdr:rowOff>
    </xdr:to>
    <xdr:sp macro="" textlink="">
      <xdr:nvSpPr>
        <xdr:cNvPr id="2" name="วงเล็บปีกกาขวา 1"/>
        <xdr:cNvSpPr/>
      </xdr:nvSpPr>
      <xdr:spPr>
        <a:xfrm>
          <a:off x="1990725" y="3743325"/>
          <a:ext cx="142875" cy="40005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1628777</xdr:colOff>
      <xdr:row>15</xdr:row>
      <xdr:rowOff>28577</xdr:rowOff>
    </xdr:from>
    <xdr:to>
      <xdr:col>1</xdr:col>
      <xdr:colOff>1740069</xdr:colOff>
      <xdr:row>17</xdr:row>
      <xdr:rowOff>271212</xdr:rowOff>
    </xdr:to>
    <xdr:sp macro="" textlink="">
      <xdr:nvSpPr>
        <xdr:cNvPr id="3" name="วงเล็บปีกกาขวา 2"/>
        <xdr:cNvSpPr/>
      </xdr:nvSpPr>
      <xdr:spPr>
        <a:xfrm>
          <a:off x="2009777" y="4543427"/>
          <a:ext cx="111292" cy="814135"/>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1619250</xdr:colOff>
      <xdr:row>19</xdr:row>
      <xdr:rowOff>114300</xdr:rowOff>
    </xdr:from>
    <xdr:to>
      <xdr:col>1</xdr:col>
      <xdr:colOff>1762125</xdr:colOff>
      <xdr:row>20</xdr:row>
      <xdr:rowOff>228600</xdr:rowOff>
    </xdr:to>
    <xdr:sp macro="" textlink="">
      <xdr:nvSpPr>
        <xdr:cNvPr id="4" name="วงเล็บปีกกาขวา 3"/>
        <xdr:cNvSpPr/>
      </xdr:nvSpPr>
      <xdr:spPr>
        <a:xfrm>
          <a:off x="2000250" y="5772150"/>
          <a:ext cx="142875" cy="40005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1571625</xdr:colOff>
      <xdr:row>21</xdr:row>
      <xdr:rowOff>76200</xdr:rowOff>
    </xdr:from>
    <xdr:to>
      <xdr:col>1</xdr:col>
      <xdr:colOff>1714500</xdr:colOff>
      <xdr:row>22</xdr:row>
      <xdr:rowOff>190500</xdr:rowOff>
    </xdr:to>
    <xdr:sp macro="" textlink="">
      <xdr:nvSpPr>
        <xdr:cNvPr id="5" name="วงเล็บปีกกาขวา 4"/>
        <xdr:cNvSpPr/>
      </xdr:nvSpPr>
      <xdr:spPr>
        <a:xfrm>
          <a:off x="1952625" y="6305550"/>
          <a:ext cx="142875" cy="40005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1590675</xdr:colOff>
      <xdr:row>27</xdr:row>
      <xdr:rowOff>47625</xdr:rowOff>
    </xdr:from>
    <xdr:to>
      <xdr:col>1</xdr:col>
      <xdr:colOff>1733550</xdr:colOff>
      <xdr:row>28</xdr:row>
      <xdr:rowOff>161925</xdr:rowOff>
    </xdr:to>
    <xdr:sp macro="" textlink="">
      <xdr:nvSpPr>
        <xdr:cNvPr id="6" name="วงเล็บปีกกาขวา 5"/>
        <xdr:cNvSpPr/>
      </xdr:nvSpPr>
      <xdr:spPr>
        <a:xfrm>
          <a:off x="1971675" y="7991475"/>
          <a:ext cx="142875" cy="40005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1609725</xdr:colOff>
      <xdr:row>34</xdr:row>
      <xdr:rowOff>57150</xdr:rowOff>
    </xdr:from>
    <xdr:to>
      <xdr:col>1</xdr:col>
      <xdr:colOff>1752600</xdr:colOff>
      <xdr:row>35</xdr:row>
      <xdr:rowOff>171450</xdr:rowOff>
    </xdr:to>
    <xdr:sp macro="" textlink="">
      <xdr:nvSpPr>
        <xdr:cNvPr id="7" name="วงเล็บปีกกาขวา 6"/>
        <xdr:cNvSpPr/>
      </xdr:nvSpPr>
      <xdr:spPr>
        <a:xfrm>
          <a:off x="1990725" y="10001250"/>
          <a:ext cx="142875" cy="40005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1619250</xdr:colOff>
      <xdr:row>51</xdr:row>
      <xdr:rowOff>114300</xdr:rowOff>
    </xdr:from>
    <xdr:to>
      <xdr:col>1</xdr:col>
      <xdr:colOff>1762125</xdr:colOff>
      <xdr:row>52</xdr:row>
      <xdr:rowOff>219075</xdr:rowOff>
    </xdr:to>
    <xdr:sp macro="" textlink="">
      <xdr:nvSpPr>
        <xdr:cNvPr id="8" name="วงเล็บปีกกาขวา 7"/>
        <xdr:cNvSpPr/>
      </xdr:nvSpPr>
      <xdr:spPr>
        <a:xfrm>
          <a:off x="2000250" y="15335250"/>
          <a:ext cx="142875" cy="40005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1604210</xdr:colOff>
      <xdr:row>12</xdr:row>
      <xdr:rowOff>70185</xdr:rowOff>
    </xdr:from>
    <xdr:to>
      <xdr:col>1</xdr:col>
      <xdr:colOff>1747085</xdr:colOff>
      <xdr:row>13</xdr:row>
      <xdr:rowOff>179472</xdr:rowOff>
    </xdr:to>
    <xdr:sp macro="" textlink="">
      <xdr:nvSpPr>
        <xdr:cNvPr id="2" name="วงเล็บปีกกาขวา 1"/>
        <xdr:cNvSpPr/>
      </xdr:nvSpPr>
      <xdr:spPr>
        <a:xfrm>
          <a:off x="1985210" y="3727785"/>
          <a:ext cx="142875" cy="395037"/>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1623262</xdr:colOff>
      <xdr:row>14</xdr:row>
      <xdr:rowOff>288760</xdr:rowOff>
    </xdr:from>
    <xdr:to>
      <xdr:col>1</xdr:col>
      <xdr:colOff>1734554</xdr:colOff>
      <xdr:row>17</xdr:row>
      <xdr:rowOff>230606</xdr:rowOff>
    </xdr:to>
    <xdr:sp macro="" textlink="">
      <xdr:nvSpPr>
        <xdr:cNvPr id="3" name="วงเล็บปีกกาขวา 2"/>
        <xdr:cNvSpPr/>
      </xdr:nvSpPr>
      <xdr:spPr>
        <a:xfrm>
          <a:off x="2004262" y="4517860"/>
          <a:ext cx="111292" cy="799096"/>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1574131</xdr:colOff>
      <xdr:row>19</xdr:row>
      <xdr:rowOff>40105</xdr:rowOff>
    </xdr:from>
    <xdr:to>
      <xdr:col>1</xdr:col>
      <xdr:colOff>1717006</xdr:colOff>
      <xdr:row>20</xdr:row>
      <xdr:rowOff>149391</xdr:rowOff>
    </xdr:to>
    <xdr:sp macro="" textlink="">
      <xdr:nvSpPr>
        <xdr:cNvPr id="4" name="วงเล็บปีกกาขวา 3"/>
        <xdr:cNvSpPr/>
      </xdr:nvSpPr>
      <xdr:spPr>
        <a:xfrm>
          <a:off x="1955131" y="5697955"/>
          <a:ext cx="142875" cy="395036"/>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1564105</xdr:colOff>
      <xdr:row>21</xdr:row>
      <xdr:rowOff>80210</xdr:rowOff>
    </xdr:from>
    <xdr:to>
      <xdr:col>1</xdr:col>
      <xdr:colOff>1706980</xdr:colOff>
      <xdr:row>22</xdr:row>
      <xdr:rowOff>189497</xdr:rowOff>
    </xdr:to>
    <xdr:sp macro="" textlink="">
      <xdr:nvSpPr>
        <xdr:cNvPr id="5" name="วงเล็บปีกกาขวา 4"/>
        <xdr:cNvSpPr/>
      </xdr:nvSpPr>
      <xdr:spPr>
        <a:xfrm>
          <a:off x="1945105" y="6309560"/>
          <a:ext cx="142875" cy="395037"/>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1564105</xdr:colOff>
      <xdr:row>27</xdr:row>
      <xdr:rowOff>50131</xdr:rowOff>
    </xdr:from>
    <xdr:to>
      <xdr:col>1</xdr:col>
      <xdr:colOff>1706980</xdr:colOff>
      <xdr:row>28</xdr:row>
      <xdr:rowOff>159418</xdr:rowOff>
    </xdr:to>
    <xdr:sp macro="" textlink="">
      <xdr:nvSpPr>
        <xdr:cNvPr id="6" name="วงเล็บปีกกาขวา 5"/>
        <xdr:cNvSpPr/>
      </xdr:nvSpPr>
      <xdr:spPr>
        <a:xfrm>
          <a:off x="1945105" y="7993981"/>
          <a:ext cx="142875" cy="395037"/>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1574132</xdr:colOff>
      <xdr:row>34</xdr:row>
      <xdr:rowOff>80211</xdr:rowOff>
    </xdr:from>
    <xdr:to>
      <xdr:col>1</xdr:col>
      <xdr:colOff>1717007</xdr:colOff>
      <xdr:row>35</xdr:row>
      <xdr:rowOff>189498</xdr:rowOff>
    </xdr:to>
    <xdr:sp macro="" textlink="">
      <xdr:nvSpPr>
        <xdr:cNvPr id="7" name="วงเล็บปีกกาขวา 6"/>
        <xdr:cNvSpPr/>
      </xdr:nvSpPr>
      <xdr:spPr>
        <a:xfrm>
          <a:off x="1955132" y="10024311"/>
          <a:ext cx="142875" cy="395037"/>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1604211</xdr:colOff>
      <xdr:row>50</xdr:row>
      <xdr:rowOff>80209</xdr:rowOff>
    </xdr:from>
    <xdr:to>
      <xdr:col>1</xdr:col>
      <xdr:colOff>1747086</xdr:colOff>
      <xdr:row>51</xdr:row>
      <xdr:rowOff>189496</xdr:rowOff>
    </xdr:to>
    <xdr:sp macro="" textlink="">
      <xdr:nvSpPr>
        <xdr:cNvPr id="8" name="วงเล็บปีกกาขวา 7"/>
        <xdr:cNvSpPr/>
      </xdr:nvSpPr>
      <xdr:spPr>
        <a:xfrm>
          <a:off x="1985211" y="15034459"/>
          <a:ext cx="142875" cy="404562"/>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1657350</xdr:colOff>
      <xdr:row>12</xdr:row>
      <xdr:rowOff>85725</xdr:rowOff>
    </xdr:from>
    <xdr:to>
      <xdr:col>2</xdr:col>
      <xdr:colOff>38100</xdr:colOff>
      <xdr:row>13</xdr:row>
      <xdr:rowOff>190500</xdr:rowOff>
    </xdr:to>
    <xdr:sp macro="" textlink="">
      <xdr:nvSpPr>
        <xdr:cNvPr id="2" name="วงเล็บปีกกาขวา 1"/>
        <xdr:cNvSpPr/>
      </xdr:nvSpPr>
      <xdr:spPr>
        <a:xfrm>
          <a:off x="1905000" y="3876675"/>
          <a:ext cx="142875" cy="40005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1657352</xdr:colOff>
      <xdr:row>15</xdr:row>
      <xdr:rowOff>1</xdr:rowOff>
    </xdr:from>
    <xdr:to>
      <xdr:col>1</xdr:col>
      <xdr:colOff>1743076</xdr:colOff>
      <xdr:row>17</xdr:row>
      <xdr:rowOff>276225</xdr:rowOff>
    </xdr:to>
    <xdr:sp macro="" textlink="">
      <xdr:nvSpPr>
        <xdr:cNvPr id="3" name="วงเล็บปีกกาขวา 2"/>
        <xdr:cNvSpPr/>
      </xdr:nvSpPr>
      <xdr:spPr>
        <a:xfrm>
          <a:off x="1905002" y="4676776"/>
          <a:ext cx="85724" cy="809624"/>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1619250</xdr:colOff>
      <xdr:row>19</xdr:row>
      <xdr:rowOff>85725</xdr:rowOff>
    </xdr:from>
    <xdr:to>
      <xdr:col>2</xdr:col>
      <xdr:colOff>0</xdr:colOff>
      <xdr:row>20</xdr:row>
      <xdr:rowOff>190500</xdr:rowOff>
    </xdr:to>
    <xdr:sp macro="" textlink="">
      <xdr:nvSpPr>
        <xdr:cNvPr id="4" name="วงเล็บปีกกาขวา 3"/>
        <xdr:cNvSpPr/>
      </xdr:nvSpPr>
      <xdr:spPr>
        <a:xfrm>
          <a:off x="1866900" y="5886450"/>
          <a:ext cx="142875" cy="40005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1628775</xdr:colOff>
      <xdr:row>21</xdr:row>
      <xdr:rowOff>123825</xdr:rowOff>
    </xdr:from>
    <xdr:to>
      <xdr:col>2</xdr:col>
      <xdr:colOff>9525</xdr:colOff>
      <xdr:row>22</xdr:row>
      <xdr:rowOff>228600</xdr:rowOff>
    </xdr:to>
    <xdr:sp macro="" textlink="">
      <xdr:nvSpPr>
        <xdr:cNvPr id="5" name="วงเล็บปีกกาขวา 4"/>
        <xdr:cNvSpPr/>
      </xdr:nvSpPr>
      <xdr:spPr>
        <a:xfrm>
          <a:off x="1876425" y="6515100"/>
          <a:ext cx="142875" cy="40005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1581150</xdr:colOff>
      <xdr:row>27</xdr:row>
      <xdr:rowOff>76200</xdr:rowOff>
    </xdr:from>
    <xdr:to>
      <xdr:col>1</xdr:col>
      <xdr:colOff>1724025</xdr:colOff>
      <xdr:row>28</xdr:row>
      <xdr:rowOff>180975</xdr:rowOff>
    </xdr:to>
    <xdr:sp macro="" textlink="">
      <xdr:nvSpPr>
        <xdr:cNvPr id="6" name="วงเล็บปีกกาขวา 5"/>
        <xdr:cNvSpPr/>
      </xdr:nvSpPr>
      <xdr:spPr>
        <a:xfrm>
          <a:off x="1828800" y="8239125"/>
          <a:ext cx="142875" cy="40005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1600200</xdr:colOff>
      <xdr:row>34</xdr:row>
      <xdr:rowOff>123825</xdr:rowOff>
    </xdr:from>
    <xdr:to>
      <xdr:col>1</xdr:col>
      <xdr:colOff>1743075</xdr:colOff>
      <xdr:row>35</xdr:row>
      <xdr:rowOff>228600</xdr:rowOff>
    </xdr:to>
    <xdr:sp macro="" textlink="">
      <xdr:nvSpPr>
        <xdr:cNvPr id="7" name="วงเล็บปีกกาขวา 6"/>
        <xdr:cNvSpPr/>
      </xdr:nvSpPr>
      <xdr:spPr>
        <a:xfrm>
          <a:off x="1847850" y="10353675"/>
          <a:ext cx="142875" cy="40005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21</xdr:col>
      <xdr:colOff>171450</xdr:colOff>
      <xdr:row>61</xdr:row>
      <xdr:rowOff>76200</xdr:rowOff>
    </xdr:from>
    <xdr:to>
      <xdr:col>30</xdr:col>
      <xdr:colOff>285750</xdr:colOff>
      <xdr:row>97</xdr:row>
      <xdr:rowOff>66675</xdr:rowOff>
    </xdr:to>
    <xdr:grpSp>
      <xdr:nvGrpSpPr>
        <xdr:cNvPr id="2" name="กลุ่ม 3"/>
        <xdr:cNvGrpSpPr>
          <a:grpSpLocks/>
        </xdr:cNvGrpSpPr>
      </xdr:nvGrpSpPr>
      <xdr:grpSpPr bwMode="auto">
        <a:xfrm>
          <a:off x="11896725" y="19164300"/>
          <a:ext cx="6286500" cy="12096750"/>
          <a:chOff x="11420474" y="14439900"/>
          <a:chExt cx="5600701" cy="8858251"/>
        </a:xfrm>
      </xdr:grpSpPr>
      <xdr:pic>
        <xdr:nvPicPr>
          <xdr:cNvPr id="3" name="รูปภาพ 1" descr="D:\งานการเจ้าหน้าที่ (ปรับปรุง 1 มิ.ย. 2555)\กจ.6 @ อัตรากำลัง\กรอบอัตรากำลังเสนอ กกบ._27 พ.ย. 56\001.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487" t="4250" b="17416"/>
          <a:stretch>
            <a:fillRect/>
          </a:stretch>
        </xdr:blipFill>
        <xdr:spPr bwMode="auto">
          <a:xfrm>
            <a:off x="11420475" y="14439900"/>
            <a:ext cx="5548629" cy="403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รูปภาพ 2" descr="D:\งานการเจ้าหน้าที่ (ปรับปรุง 1 มิ.ย. 2555)\กจ.6 @ อัตรากำลัง\กรอบอัตรากำลังเสนอ กกบ._27 พ.ย. 56\001_2.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7087" t="10428" r="19724" b="13596"/>
          <a:stretch>
            <a:fillRect/>
          </a:stretch>
        </xdr:blipFill>
        <xdr:spPr bwMode="auto">
          <a:xfrm>
            <a:off x="11420474" y="18440401"/>
            <a:ext cx="5600701" cy="485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xdr:col>
      <xdr:colOff>2047875</xdr:colOff>
      <xdr:row>13</xdr:row>
      <xdr:rowOff>1</xdr:rowOff>
    </xdr:from>
    <xdr:to>
      <xdr:col>1</xdr:col>
      <xdr:colOff>2105025</xdr:colOff>
      <xdr:row>14</xdr:row>
      <xdr:rowOff>257175</xdr:rowOff>
    </xdr:to>
    <xdr:sp macro="" textlink="">
      <xdr:nvSpPr>
        <xdr:cNvPr id="5" name="วงเล็บปีกกาขวา 4"/>
        <xdr:cNvSpPr/>
      </xdr:nvSpPr>
      <xdr:spPr>
        <a:xfrm>
          <a:off x="2543175" y="4143376"/>
          <a:ext cx="57150" cy="561974"/>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2028825</xdr:colOff>
      <xdr:row>16</xdr:row>
      <xdr:rowOff>28575</xdr:rowOff>
    </xdr:from>
    <xdr:to>
      <xdr:col>1</xdr:col>
      <xdr:colOff>2124075</xdr:colOff>
      <xdr:row>18</xdr:row>
      <xdr:rowOff>285750</xdr:rowOff>
    </xdr:to>
    <xdr:sp macro="" textlink="">
      <xdr:nvSpPr>
        <xdr:cNvPr id="6" name="วงเล็บปีกกาขวา 5"/>
        <xdr:cNvSpPr/>
      </xdr:nvSpPr>
      <xdr:spPr>
        <a:xfrm>
          <a:off x="2524125" y="5086350"/>
          <a:ext cx="95250" cy="866775"/>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2047875</xdr:colOff>
      <xdr:row>20</xdr:row>
      <xdr:rowOff>47625</xdr:rowOff>
    </xdr:from>
    <xdr:to>
      <xdr:col>1</xdr:col>
      <xdr:colOff>2105025</xdr:colOff>
      <xdr:row>21</xdr:row>
      <xdr:rowOff>304799</xdr:rowOff>
    </xdr:to>
    <xdr:sp macro="" textlink="">
      <xdr:nvSpPr>
        <xdr:cNvPr id="7" name="วงเล็บปีกกาขวา 6"/>
        <xdr:cNvSpPr/>
      </xdr:nvSpPr>
      <xdr:spPr>
        <a:xfrm>
          <a:off x="2543175" y="6324600"/>
          <a:ext cx="57150" cy="561974"/>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2047875</xdr:colOff>
      <xdr:row>22</xdr:row>
      <xdr:rowOff>57150</xdr:rowOff>
    </xdr:from>
    <xdr:to>
      <xdr:col>1</xdr:col>
      <xdr:colOff>2105025</xdr:colOff>
      <xdr:row>24</xdr:row>
      <xdr:rowOff>9524</xdr:rowOff>
    </xdr:to>
    <xdr:sp macro="" textlink="">
      <xdr:nvSpPr>
        <xdr:cNvPr id="8" name="วงเล็บปีกกาขวา 7"/>
        <xdr:cNvSpPr/>
      </xdr:nvSpPr>
      <xdr:spPr>
        <a:xfrm>
          <a:off x="2543175" y="6943725"/>
          <a:ext cx="57150" cy="561974"/>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2076450</xdr:colOff>
      <xdr:row>28</xdr:row>
      <xdr:rowOff>57150</xdr:rowOff>
    </xdr:from>
    <xdr:to>
      <xdr:col>1</xdr:col>
      <xdr:colOff>2133600</xdr:colOff>
      <xdr:row>30</xdr:row>
      <xdr:rowOff>9524</xdr:rowOff>
    </xdr:to>
    <xdr:sp macro="" textlink="">
      <xdr:nvSpPr>
        <xdr:cNvPr id="9" name="วงเล็บปีกกาขวา 8"/>
        <xdr:cNvSpPr/>
      </xdr:nvSpPr>
      <xdr:spPr>
        <a:xfrm>
          <a:off x="2571750" y="8772525"/>
          <a:ext cx="57150" cy="561974"/>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2095500</xdr:colOff>
      <xdr:row>35</xdr:row>
      <xdr:rowOff>85725</xdr:rowOff>
    </xdr:from>
    <xdr:to>
      <xdr:col>1</xdr:col>
      <xdr:colOff>2152650</xdr:colOff>
      <xdr:row>37</xdr:row>
      <xdr:rowOff>38099</xdr:rowOff>
    </xdr:to>
    <xdr:sp macro="" textlink="">
      <xdr:nvSpPr>
        <xdr:cNvPr id="10" name="วงเล็บปีกกาขวา 9"/>
        <xdr:cNvSpPr/>
      </xdr:nvSpPr>
      <xdr:spPr>
        <a:xfrm>
          <a:off x="2590800" y="10934700"/>
          <a:ext cx="57150" cy="561974"/>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1600200</xdr:colOff>
      <xdr:row>12</xdr:row>
      <xdr:rowOff>47625</xdr:rowOff>
    </xdr:from>
    <xdr:to>
      <xdr:col>1</xdr:col>
      <xdr:colOff>1743075</xdr:colOff>
      <xdr:row>13</xdr:row>
      <xdr:rowOff>161925</xdr:rowOff>
    </xdr:to>
    <xdr:sp macro="" textlink="">
      <xdr:nvSpPr>
        <xdr:cNvPr id="2" name="วงเล็บปีกกาขวา 1"/>
        <xdr:cNvSpPr/>
      </xdr:nvSpPr>
      <xdr:spPr>
        <a:xfrm>
          <a:off x="1981200" y="3705225"/>
          <a:ext cx="142875" cy="40005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1619251</xdr:colOff>
      <xdr:row>14</xdr:row>
      <xdr:rowOff>276225</xdr:rowOff>
    </xdr:from>
    <xdr:to>
      <xdr:col>1</xdr:col>
      <xdr:colOff>1752600</xdr:colOff>
      <xdr:row>17</xdr:row>
      <xdr:rowOff>219075</xdr:rowOff>
    </xdr:to>
    <xdr:sp macro="" textlink="">
      <xdr:nvSpPr>
        <xdr:cNvPr id="3" name="วงเล็บปีกกาขวา 2"/>
        <xdr:cNvSpPr/>
      </xdr:nvSpPr>
      <xdr:spPr>
        <a:xfrm>
          <a:off x="2000251" y="4505325"/>
          <a:ext cx="133349" cy="80010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1638300</xdr:colOff>
      <xdr:row>19</xdr:row>
      <xdr:rowOff>104775</xdr:rowOff>
    </xdr:from>
    <xdr:to>
      <xdr:col>2</xdr:col>
      <xdr:colOff>0</xdr:colOff>
      <xdr:row>20</xdr:row>
      <xdr:rowOff>219075</xdr:rowOff>
    </xdr:to>
    <xdr:sp macro="" textlink="">
      <xdr:nvSpPr>
        <xdr:cNvPr id="4" name="วงเล็บปีกกาขวา 3"/>
        <xdr:cNvSpPr/>
      </xdr:nvSpPr>
      <xdr:spPr>
        <a:xfrm>
          <a:off x="2019300" y="5762625"/>
          <a:ext cx="142875" cy="40005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1628775</xdr:colOff>
      <xdr:row>21</xdr:row>
      <xdr:rowOff>95250</xdr:rowOff>
    </xdr:from>
    <xdr:to>
      <xdr:col>1</xdr:col>
      <xdr:colOff>1771650</xdr:colOff>
      <xdr:row>22</xdr:row>
      <xdr:rowOff>209550</xdr:rowOff>
    </xdr:to>
    <xdr:sp macro="" textlink="">
      <xdr:nvSpPr>
        <xdr:cNvPr id="5" name="วงเล็บปีกกาขวา 4"/>
        <xdr:cNvSpPr/>
      </xdr:nvSpPr>
      <xdr:spPr>
        <a:xfrm>
          <a:off x="2009775" y="6324600"/>
          <a:ext cx="142875" cy="40005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1647825</xdr:colOff>
      <xdr:row>27</xdr:row>
      <xdr:rowOff>76200</xdr:rowOff>
    </xdr:from>
    <xdr:to>
      <xdr:col>2</xdr:col>
      <xdr:colOff>9525</xdr:colOff>
      <xdr:row>28</xdr:row>
      <xdr:rowOff>190500</xdr:rowOff>
    </xdr:to>
    <xdr:sp macro="" textlink="">
      <xdr:nvSpPr>
        <xdr:cNvPr id="6" name="วงเล็บปีกกาขวา 5"/>
        <xdr:cNvSpPr/>
      </xdr:nvSpPr>
      <xdr:spPr>
        <a:xfrm>
          <a:off x="2028825" y="8020050"/>
          <a:ext cx="142875" cy="40005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1647825</xdr:colOff>
      <xdr:row>34</xdr:row>
      <xdr:rowOff>104775</xdr:rowOff>
    </xdr:from>
    <xdr:to>
      <xdr:col>2</xdr:col>
      <xdr:colOff>9525</xdr:colOff>
      <xdr:row>35</xdr:row>
      <xdr:rowOff>219075</xdr:rowOff>
    </xdr:to>
    <xdr:sp macro="" textlink="">
      <xdr:nvSpPr>
        <xdr:cNvPr id="7" name="วงเล็บปีกกาขวา 6"/>
        <xdr:cNvSpPr/>
      </xdr:nvSpPr>
      <xdr:spPr>
        <a:xfrm>
          <a:off x="2028825" y="10048875"/>
          <a:ext cx="142875" cy="40005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1628775</xdr:colOff>
      <xdr:row>49</xdr:row>
      <xdr:rowOff>66675</xdr:rowOff>
    </xdr:from>
    <xdr:to>
      <xdr:col>1</xdr:col>
      <xdr:colOff>1771650</xdr:colOff>
      <xdr:row>50</xdr:row>
      <xdr:rowOff>171450</xdr:rowOff>
    </xdr:to>
    <xdr:sp macro="" textlink="">
      <xdr:nvSpPr>
        <xdr:cNvPr id="8" name="วงเล็บปีกกาขวา 7"/>
        <xdr:cNvSpPr/>
      </xdr:nvSpPr>
      <xdr:spPr>
        <a:xfrm>
          <a:off x="2009775" y="15249525"/>
          <a:ext cx="142875" cy="40005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1771650</xdr:colOff>
      <xdr:row>12</xdr:row>
      <xdr:rowOff>66675</xdr:rowOff>
    </xdr:from>
    <xdr:to>
      <xdr:col>1</xdr:col>
      <xdr:colOff>1876425</xdr:colOff>
      <xdr:row>13</xdr:row>
      <xdr:rowOff>171450</xdr:rowOff>
    </xdr:to>
    <xdr:sp macro="" textlink="">
      <xdr:nvSpPr>
        <xdr:cNvPr id="2" name="วงเล็บปีกกาขวา 1"/>
        <xdr:cNvSpPr/>
      </xdr:nvSpPr>
      <xdr:spPr>
        <a:xfrm>
          <a:off x="2152650" y="3981450"/>
          <a:ext cx="104775" cy="40005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1819277</xdr:colOff>
      <xdr:row>15</xdr:row>
      <xdr:rowOff>66677</xdr:rowOff>
    </xdr:from>
    <xdr:to>
      <xdr:col>1</xdr:col>
      <xdr:colOff>1895475</xdr:colOff>
      <xdr:row>17</xdr:row>
      <xdr:rowOff>219075</xdr:rowOff>
    </xdr:to>
    <xdr:sp macro="" textlink="">
      <xdr:nvSpPr>
        <xdr:cNvPr id="3" name="วงเล็บปีกกาขวา 2"/>
        <xdr:cNvSpPr/>
      </xdr:nvSpPr>
      <xdr:spPr>
        <a:xfrm>
          <a:off x="2200277" y="4867277"/>
          <a:ext cx="76198" cy="742948"/>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1809750</xdr:colOff>
      <xdr:row>19</xdr:row>
      <xdr:rowOff>66675</xdr:rowOff>
    </xdr:from>
    <xdr:to>
      <xdr:col>1</xdr:col>
      <xdr:colOff>1914525</xdr:colOff>
      <xdr:row>20</xdr:row>
      <xdr:rowOff>171450</xdr:rowOff>
    </xdr:to>
    <xdr:sp macro="" textlink="">
      <xdr:nvSpPr>
        <xdr:cNvPr id="4" name="วงเล็บปีกกาขวา 3"/>
        <xdr:cNvSpPr/>
      </xdr:nvSpPr>
      <xdr:spPr>
        <a:xfrm>
          <a:off x="2190750" y="6048375"/>
          <a:ext cx="104775" cy="40005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1800225</xdr:colOff>
      <xdr:row>21</xdr:row>
      <xdr:rowOff>76200</xdr:rowOff>
    </xdr:from>
    <xdr:to>
      <xdr:col>1</xdr:col>
      <xdr:colOff>1905000</xdr:colOff>
      <xdr:row>22</xdr:row>
      <xdr:rowOff>180975</xdr:rowOff>
    </xdr:to>
    <xdr:sp macro="" textlink="">
      <xdr:nvSpPr>
        <xdr:cNvPr id="5" name="วงเล็บปีกกาขวา 4"/>
        <xdr:cNvSpPr/>
      </xdr:nvSpPr>
      <xdr:spPr>
        <a:xfrm>
          <a:off x="2181225" y="6648450"/>
          <a:ext cx="104775" cy="40005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1800225</xdr:colOff>
      <xdr:row>27</xdr:row>
      <xdr:rowOff>104775</xdr:rowOff>
    </xdr:from>
    <xdr:to>
      <xdr:col>1</xdr:col>
      <xdr:colOff>1905000</xdr:colOff>
      <xdr:row>28</xdr:row>
      <xdr:rowOff>209550</xdr:rowOff>
    </xdr:to>
    <xdr:sp macro="" textlink="">
      <xdr:nvSpPr>
        <xdr:cNvPr id="6" name="วงเล็บปีกกาขวา 5"/>
        <xdr:cNvSpPr/>
      </xdr:nvSpPr>
      <xdr:spPr>
        <a:xfrm>
          <a:off x="2181225" y="8448675"/>
          <a:ext cx="104775" cy="40005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1828800</xdr:colOff>
      <xdr:row>34</xdr:row>
      <xdr:rowOff>114300</xdr:rowOff>
    </xdr:from>
    <xdr:to>
      <xdr:col>1</xdr:col>
      <xdr:colOff>1933575</xdr:colOff>
      <xdr:row>35</xdr:row>
      <xdr:rowOff>219075</xdr:rowOff>
    </xdr:to>
    <xdr:sp macro="" textlink="">
      <xdr:nvSpPr>
        <xdr:cNvPr id="7" name="วงเล็บปีกกาขวา 6"/>
        <xdr:cNvSpPr/>
      </xdr:nvSpPr>
      <xdr:spPr>
        <a:xfrm>
          <a:off x="2209800" y="10525125"/>
          <a:ext cx="104775" cy="40005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1647825</xdr:colOff>
      <xdr:row>12</xdr:row>
      <xdr:rowOff>133350</xdr:rowOff>
    </xdr:from>
    <xdr:to>
      <xdr:col>1</xdr:col>
      <xdr:colOff>1752600</xdr:colOff>
      <xdr:row>13</xdr:row>
      <xdr:rowOff>247650</xdr:rowOff>
    </xdr:to>
    <xdr:sp macro="" textlink="">
      <xdr:nvSpPr>
        <xdr:cNvPr id="2" name="วงเล็บปีกกาขวา 1"/>
        <xdr:cNvSpPr/>
      </xdr:nvSpPr>
      <xdr:spPr>
        <a:xfrm>
          <a:off x="2028825" y="3790950"/>
          <a:ext cx="104775" cy="40005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1704977</xdr:colOff>
      <xdr:row>15</xdr:row>
      <xdr:rowOff>76202</xdr:rowOff>
    </xdr:from>
    <xdr:to>
      <xdr:col>2</xdr:col>
      <xdr:colOff>0</xdr:colOff>
      <xdr:row>17</xdr:row>
      <xdr:rowOff>247650</xdr:rowOff>
    </xdr:to>
    <xdr:sp macro="" textlink="">
      <xdr:nvSpPr>
        <xdr:cNvPr id="3" name="วงเล็บปีกกาขวา 2"/>
        <xdr:cNvSpPr/>
      </xdr:nvSpPr>
      <xdr:spPr>
        <a:xfrm>
          <a:off x="2085977" y="4591052"/>
          <a:ext cx="76198" cy="742948"/>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1647825</xdr:colOff>
      <xdr:row>19</xdr:row>
      <xdr:rowOff>114300</xdr:rowOff>
    </xdr:from>
    <xdr:to>
      <xdr:col>1</xdr:col>
      <xdr:colOff>1752600</xdr:colOff>
      <xdr:row>20</xdr:row>
      <xdr:rowOff>228600</xdr:rowOff>
    </xdr:to>
    <xdr:sp macro="" textlink="">
      <xdr:nvSpPr>
        <xdr:cNvPr id="4" name="วงเล็บปีกกาขวา 3"/>
        <xdr:cNvSpPr/>
      </xdr:nvSpPr>
      <xdr:spPr>
        <a:xfrm>
          <a:off x="2028825" y="5772150"/>
          <a:ext cx="104775" cy="40005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1657350</xdr:colOff>
      <xdr:row>27</xdr:row>
      <xdr:rowOff>133350</xdr:rowOff>
    </xdr:from>
    <xdr:to>
      <xdr:col>1</xdr:col>
      <xdr:colOff>1762125</xdr:colOff>
      <xdr:row>28</xdr:row>
      <xdr:rowOff>247650</xdr:rowOff>
    </xdr:to>
    <xdr:sp macro="" textlink="">
      <xdr:nvSpPr>
        <xdr:cNvPr id="5" name="วงเล็บปีกกาขวา 4"/>
        <xdr:cNvSpPr/>
      </xdr:nvSpPr>
      <xdr:spPr>
        <a:xfrm>
          <a:off x="2038350" y="8077200"/>
          <a:ext cx="104775" cy="40005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1638300</xdr:colOff>
      <xdr:row>21</xdr:row>
      <xdr:rowOff>66675</xdr:rowOff>
    </xdr:from>
    <xdr:to>
      <xdr:col>1</xdr:col>
      <xdr:colOff>1743075</xdr:colOff>
      <xdr:row>22</xdr:row>
      <xdr:rowOff>180975</xdr:rowOff>
    </xdr:to>
    <xdr:sp macro="" textlink="">
      <xdr:nvSpPr>
        <xdr:cNvPr id="6" name="วงเล็บปีกกาขวา 5"/>
        <xdr:cNvSpPr/>
      </xdr:nvSpPr>
      <xdr:spPr>
        <a:xfrm>
          <a:off x="2019300" y="6296025"/>
          <a:ext cx="104775" cy="40005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twoCellAnchor>
    <xdr:from>
      <xdr:col>1</xdr:col>
      <xdr:colOff>1638300</xdr:colOff>
      <xdr:row>34</xdr:row>
      <xdr:rowOff>114300</xdr:rowOff>
    </xdr:from>
    <xdr:to>
      <xdr:col>1</xdr:col>
      <xdr:colOff>1743075</xdr:colOff>
      <xdr:row>35</xdr:row>
      <xdr:rowOff>228600</xdr:rowOff>
    </xdr:to>
    <xdr:sp macro="" textlink="">
      <xdr:nvSpPr>
        <xdr:cNvPr id="7" name="วงเล็บปีกกาขวา 6"/>
        <xdr:cNvSpPr/>
      </xdr:nvSpPr>
      <xdr:spPr>
        <a:xfrm>
          <a:off x="2019300" y="10058400"/>
          <a:ext cx="104775" cy="400050"/>
        </a:xfrm>
        <a:prstGeom prst="rightBrace">
          <a:avLst/>
        </a:prstGeom>
      </xdr:spPr>
      <xdr:style>
        <a:lnRef idx="1">
          <a:schemeClr val="dk1"/>
        </a:lnRef>
        <a:fillRef idx="0">
          <a:schemeClr val="dk1"/>
        </a:fillRef>
        <a:effectRef idx="0">
          <a:schemeClr val="dk1"/>
        </a:effectRef>
        <a:fontRef idx="minor">
          <a:schemeClr val="tx1"/>
        </a:fontRef>
      </xdr:style>
      <xdr:txBody>
        <a:bodyPr rtlCol="0" anchor="ctr"/>
        <a:lstStyle/>
        <a:p>
          <a:pPr algn="ctr"/>
          <a:endParaRPr lang="th-TH" sz="1100"/>
        </a:p>
      </xdr:txBody>
    </xdr:sp>
    <xdr:clientData/>
  </xdr:twoCellAnchor>
</xdr:wsDr>
</file>

<file path=xl/theme/theme1.xml><?xml version="1.0" encoding="utf-8"?>
<a:theme xmlns:a="http://schemas.openxmlformats.org/drawingml/2006/main" name="ชุดรูปแบบของ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10"/>
  <sheetViews>
    <sheetView workbookViewId="0">
      <pane xSplit="18" ySplit="7" topLeftCell="S8" activePane="bottomRight" state="frozen"/>
      <selection pane="topRight" activeCell="O1" sqref="O1"/>
      <selection pane="bottomLeft" activeCell="A8" sqref="A8"/>
      <selection pane="bottomRight" activeCell="P13" sqref="P13:P14"/>
    </sheetView>
  </sheetViews>
  <sheetFormatPr defaultColWidth="9" defaultRowHeight="21"/>
  <cols>
    <col min="1" max="1" width="5" style="8" customWidth="1"/>
    <col min="2" max="2" width="21.85546875" style="8" customWidth="1"/>
    <col min="3" max="6" width="7" style="9" customWidth="1"/>
    <col min="7" max="7" width="5.85546875" style="9" customWidth="1"/>
    <col min="8" max="8" width="5.5703125" style="9" customWidth="1"/>
    <col min="9" max="9" width="5.7109375" style="10" customWidth="1"/>
    <col min="10" max="10" width="5.140625" style="10" customWidth="1"/>
    <col min="11" max="12" width="5.7109375" style="8" customWidth="1"/>
    <col min="13" max="13" width="5.7109375" style="10" customWidth="1"/>
    <col min="14" max="16" width="5.7109375" style="11" customWidth="1"/>
    <col min="17" max="17" width="5.7109375" style="11" hidden="1" customWidth="1"/>
    <col min="18" max="18" width="6" style="12" customWidth="1"/>
    <col min="19" max="16384" width="9" style="12"/>
  </cols>
  <sheetData>
    <row r="1" spans="1:28" s="6" customFormat="1" ht="24.75" customHeight="1">
      <c r="A1" s="1" t="s">
        <v>0</v>
      </c>
      <c r="B1" s="2"/>
      <c r="C1" s="3"/>
      <c r="D1" s="3"/>
      <c r="E1" s="3"/>
      <c r="F1" s="3"/>
      <c r="G1" s="3"/>
      <c r="H1" s="3"/>
      <c r="I1" s="4"/>
      <c r="J1" s="4"/>
      <c r="K1" s="2"/>
      <c r="L1" s="2"/>
      <c r="M1" s="4"/>
      <c r="N1" s="5"/>
      <c r="O1" s="5"/>
      <c r="P1" s="5"/>
      <c r="Q1" s="5"/>
    </row>
    <row r="2" spans="1:28">
      <c r="A2" s="7" t="s">
        <v>73</v>
      </c>
    </row>
    <row r="3" spans="1:28" ht="23.25">
      <c r="A3" s="7" t="s">
        <v>74</v>
      </c>
      <c r="M3" s="174" t="s">
        <v>92</v>
      </c>
      <c r="N3" s="10"/>
    </row>
    <row r="4" spans="1:28" s="19" customFormat="1" ht="18.75" customHeight="1">
      <c r="A4" s="13" t="s">
        <v>1</v>
      </c>
      <c r="B4" s="14"/>
      <c r="C4" s="15"/>
      <c r="D4" s="15"/>
      <c r="E4" s="15"/>
      <c r="F4" s="15"/>
      <c r="G4" s="15"/>
      <c r="H4" s="15"/>
      <c r="I4" s="16"/>
      <c r="J4" s="16"/>
      <c r="K4" s="14"/>
      <c r="L4" s="14"/>
      <c r="M4" s="16"/>
      <c r="N4" s="17"/>
      <c r="O4" s="17"/>
      <c r="P4" s="17"/>
      <c r="Q4" s="17"/>
      <c r="R4" s="18"/>
      <c r="S4" s="18"/>
      <c r="T4" s="18"/>
      <c r="U4" s="18"/>
      <c r="V4" s="18"/>
      <c r="W4" s="18"/>
      <c r="X4" s="18"/>
      <c r="Y4" s="18"/>
      <c r="Z4" s="18"/>
      <c r="AA4" s="18"/>
      <c r="AB4" s="18"/>
    </row>
    <row r="5" spans="1:28" s="19" customFormat="1">
      <c r="A5" s="13"/>
      <c r="B5" s="14"/>
      <c r="C5" s="20" t="s">
        <v>76</v>
      </c>
      <c r="D5" s="21"/>
      <c r="E5" s="137" t="s">
        <v>57</v>
      </c>
      <c r="F5" s="138"/>
      <c r="G5" s="168" t="s">
        <v>79</v>
      </c>
      <c r="H5" s="169"/>
      <c r="I5" s="1232" t="s">
        <v>91</v>
      </c>
      <c r="J5" s="1233"/>
      <c r="K5" s="1233"/>
      <c r="L5" s="1233"/>
      <c r="M5" s="1233"/>
      <c r="N5" s="1233"/>
      <c r="O5" s="1233"/>
      <c r="P5" s="1234"/>
      <c r="Q5" s="20"/>
      <c r="R5" s="22"/>
      <c r="S5" s="18"/>
      <c r="T5" s="18"/>
      <c r="U5" s="18"/>
      <c r="V5" s="18"/>
      <c r="W5" s="18"/>
      <c r="X5" s="18"/>
      <c r="Y5" s="18"/>
      <c r="Z5" s="18"/>
      <c r="AA5" s="18"/>
    </row>
    <row r="6" spans="1:28" s="29" customFormat="1" ht="33">
      <c r="A6" s="23"/>
      <c r="B6" s="24" t="s">
        <v>2</v>
      </c>
      <c r="C6" s="25"/>
      <c r="D6" s="26"/>
      <c r="E6" s="139"/>
      <c r="F6" s="140"/>
      <c r="G6" s="170"/>
      <c r="H6" s="171"/>
      <c r="I6" s="1226" t="s">
        <v>39</v>
      </c>
      <c r="J6" s="1227"/>
      <c r="K6" s="1227"/>
      <c r="L6" s="1227"/>
      <c r="M6" s="1227"/>
      <c r="N6" s="1227"/>
      <c r="O6" s="1227"/>
      <c r="P6" s="1228"/>
      <c r="Q6" s="27" t="s">
        <v>58</v>
      </c>
      <c r="R6" s="28" t="s">
        <v>58</v>
      </c>
      <c r="S6" s="12"/>
      <c r="T6" s="12"/>
      <c r="U6" s="12"/>
      <c r="V6" s="12"/>
      <c r="W6" s="12"/>
      <c r="X6" s="12"/>
      <c r="Y6" s="12"/>
      <c r="Z6" s="12"/>
      <c r="AA6" s="12"/>
    </row>
    <row r="7" spans="1:28" s="29" customFormat="1" ht="55.5" customHeight="1">
      <c r="A7" s="30"/>
      <c r="B7" s="31"/>
      <c r="C7" s="133" t="s">
        <v>77</v>
      </c>
      <c r="D7" s="134" t="s">
        <v>78</v>
      </c>
      <c r="E7" s="141" t="s">
        <v>55</v>
      </c>
      <c r="F7" s="142" t="s">
        <v>56</v>
      </c>
      <c r="G7" s="172" t="s">
        <v>55</v>
      </c>
      <c r="H7" s="173" t="s">
        <v>56</v>
      </c>
      <c r="I7" s="34" t="s">
        <v>5</v>
      </c>
      <c r="J7" s="34" t="s">
        <v>6</v>
      </c>
      <c r="K7" s="35" t="s">
        <v>40</v>
      </c>
      <c r="L7" s="34" t="s">
        <v>41</v>
      </c>
      <c r="M7" s="36" t="s">
        <v>49</v>
      </c>
      <c r="N7" s="36" t="s">
        <v>48</v>
      </c>
      <c r="O7" s="36" t="s">
        <v>59</v>
      </c>
      <c r="P7" s="35" t="s">
        <v>4</v>
      </c>
      <c r="Q7" s="32" t="s">
        <v>55</v>
      </c>
      <c r="R7" s="33" t="s">
        <v>56</v>
      </c>
      <c r="S7" s="12"/>
      <c r="T7" s="12"/>
      <c r="U7" s="12"/>
      <c r="V7" s="12"/>
      <c r="W7" s="12"/>
      <c r="X7" s="12"/>
      <c r="Y7" s="12"/>
      <c r="Z7" s="12"/>
      <c r="AA7" s="12"/>
    </row>
    <row r="8" spans="1:28" s="29" customFormat="1" ht="22.7" customHeight="1">
      <c r="A8" s="37">
        <v>1</v>
      </c>
      <c r="B8" s="38" t="s">
        <v>75</v>
      </c>
      <c r="C8" s="39">
        <v>69.677000000000007</v>
      </c>
      <c r="D8" s="39">
        <f>+C8*0.8</f>
        <v>55.741600000000005</v>
      </c>
      <c r="E8" s="143">
        <v>88.85</v>
      </c>
      <c r="F8" s="143">
        <v>70.8</v>
      </c>
      <c r="G8" s="175">
        <v>91</v>
      </c>
      <c r="H8" s="175">
        <v>71</v>
      </c>
      <c r="I8" s="40">
        <f>28+57</f>
        <v>85</v>
      </c>
      <c r="J8" s="41"/>
      <c r="K8" s="42"/>
      <c r="L8" s="43"/>
      <c r="M8" s="44">
        <v>1</v>
      </c>
      <c r="N8" s="44"/>
      <c r="O8" s="44">
        <v>1</v>
      </c>
      <c r="P8" s="44">
        <f>SUM(I8:O8)</f>
        <v>87</v>
      </c>
      <c r="Q8" s="39"/>
      <c r="R8" s="183">
        <f>+H8-P8</f>
        <v>-16</v>
      </c>
      <c r="S8" s="1176" t="s">
        <v>214</v>
      </c>
      <c r="T8" s="12"/>
      <c r="U8" s="12"/>
      <c r="V8" s="12"/>
      <c r="W8" s="12"/>
      <c r="X8" s="12"/>
      <c r="Y8" s="12"/>
      <c r="Z8" s="12"/>
      <c r="AA8" s="12"/>
    </row>
    <row r="9" spans="1:28" s="29" customFormat="1" ht="22.7" customHeight="1">
      <c r="A9" s="45">
        <v>2</v>
      </c>
      <c r="B9" s="46" t="s">
        <v>7</v>
      </c>
      <c r="C9" s="47">
        <v>14.9</v>
      </c>
      <c r="D9" s="39">
        <f t="shared" ref="D9:D39" si="0">+C9*0.8</f>
        <v>11.920000000000002</v>
      </c>
      <c r="E9" s="144">
        <v>24.91</v>
      </c>
      <c r="F9" s="144">
        <v>19.64</v>
      </c>
      <c r="G9" s="176">
        <v>13</v>
      </c>
      <c r="H9" s="176">
        <v>12</v>
      </c>
      <c r="I9" s="48">
        <v>14</v>
      </c>
      <c r="J9" s="49"/>
      <c r="K9" s="50"/>
      <c r="L9" s="51"/>
      <c r="M9" s="52"/>
      <c r="N9" s="52"/>
      <c r="O9" s="52"/>
      <c r="P9" s="44">
        <f t="shared" ref="P9:P39" si="1">SUM(I9:O9)</f>
        <v>14</v>
      </c>
      <c r="Q9" s="47"/>
      <c r="R9" s="183">
        <f t="shared" ref="R9:R40" si="2">+H9-P9</f>
        <v>-2</v>
      </c>
      <c r="S9" s="12"/>
      <c r="T9" s="12"/>
      <c r="U9" s="12"/>
      <c r="V9" s="12"/>
      <c r="W9" s="12"/>
      <c r="X9" s="12"/>
      <c r="Y9" s="12"/>
      <c r="Z9" s="12"/>
      <c r="AA9" s="12"/>
    </row>
    <row r="10" spans="1:28" s="29" customFormat="1" ht="22.7" customHeight="1">
      <c r="A10" s="37">
        <v>3</v>
      </c>
      <c r="B10" s="46" t="s">
        <v>86</v>
      </c>
      <c r="C10" s="47">
        <f>9.459+10.996</f>
        <v>20.454999999999998</v>
      </c>
      <c r="D10" s="39">
        <f t="shared" si="0"/>
        <v>16.364000000000001</v>
      </c>
      <c r="E10" s="144">
        <v>3.82</v>
      </c>
      <c r="F10" s="144">
        <v>3.06</v>
      </c>
      <c r="G10" s="176">
        <v>3</v>
      </c>
      <c r="H10" s="176">
        <v>2</v>
      </c>
      <c r="I10" s="48">
        <v>6</v>
      </c>
      <c r="J10" s="49"/>
      <c r="K10" s="50"/>
      <c r="L10" s="51"/>
      <c r="M10" s="52"/>
      <c r="N10" s="52"/>
      <c r="O10" s="52"/>
      <c r="P10" s="44">
        <f t="shared" si="1"/>
        <v>6</v>
      </c>
      <c r="Q10" s="47"/>
      <c r="R10" s="183">
        <f t="shared" si="2"/>
        <v>-4</v>
      </c>
      <c r="S10" s="12"/>
      <c r="T10" s="12"/>
      <c r="U10" s="12"/>
      <c r="V10" s="12"/>
      <c r="W10" s="12"/>
      <c r="X10" s="12"/>
      <c r="Y10" s="12"/>
      <c r="Z10" s="12"/>
      <c r="AA10" s="12"/>
    </row>
    <row r="11" spans="1:28" s="29" customFormat="1" ht="22.7" customHeight="1">
      <c r="A11" s="45">
        <v>4</v>
      </c>
      <c r="B11" s="46" t="s">
        <v>8</v>
      </c>
      <c r="C11" s="47">
        <v>33.654000000000003</v>
      </c>
      <c r="D11" s="39">
        <f t="shared" si="0"/>
        <v>26.923200000000005</v>
      </c>
      <c r="E11" s="144">
        <v>34.36</v>
      </c>
      <c r="F11" s="144">
        <v>27.49</v>
      </c>
      <c r="G11" s="176">
        <v>34</v>
      </c>
      <c r="H11" s="176">
        <v>27</v>
      </c>
      <c r="I11" s="48">
        <v>27</v>
      </c>
      <c r="J11" s="49"/>
      <c r="K11" s="50"/>
      <c r="L11" s="51"/>
      <c r="M11" s="52">
        <v>1</v>
      </c>
      <c r="N11" s="52"/>
      <c r="O11" s="52"/>
      <c r="P11" s="44">
        <f t="shared" si="1"/>
        <v>28</v>
      </c>
      <c r="Q11" s="47"/>
      <c r="R11" s="182">
        <f t="shared" si="2"/>
        <v>-1</v>
      </c>
      <c r="S11" s="1176" t="s">
        <v>214</v>
      </c>
      <c r="T11" s="12"/>
      <c r="U11" s="12"/>
      <c r="V11" s="12"/>
      <c r="W11" s="12"/>
      <c r="X11" s="12"/>
      <c r="Y11" s="12"/>
      <c r="Z11" s="12"/>
      <c r="AA11" s="12"/>
    </row>
    <row r="12" spans="1:28" s="29" customFormat="1" ht="22.7" customHeight="1">
      <c r="A12" s="37">
        <v>5</v>
      </c>
      <c r="B12" s="46" t="s">
        <v>15</v>
      </c>
      <c r="C12" s="47">
        <v>29.125</v>
      </c>
      <c r="D12" s="39">
        <f t="shared" si="0"/>
        <v>23.3</v>
      </c>
      <c r="E12" s="144">
        <v>28.33</v>
      </c>
      <c r="F12" s="144">
        <v>22.66</v>
      </c>
      <c r="G12" s="176">
        <v>20</v>
      </c>
      <c r="H12" s="176">
        <v>20</v>
      </c>
      <c r="I12" s="48">
        <v>9</v>
      </c>
      <c r="J12" s="49">
        <v>1</v>
      </c>
      <c r="K12" s="50"/>
      <c r="L12" s="51"/>
      <c r="M12" s="52">
        <v>2</v>
      </c>
      <c r="N12" s="52"/>
      <c r="O12" s="52"/>
      <c r="P12" s="44">
        <f t="shared" si="1"/>
        <v>12</v>
      </c>
      <c r="Q12" s="47"/>
      <c r="R12" s="182">
        <f t="shared" si="2"/>
        <v>8</v>
      </c>
      <c r="S12" s="12"/>
      <c r="T12" s="12"/>
      <c r="U12" s="12"/>
      <c r="V12" s="12"/>
      <c r="W12" s="12"/>
      <c r="X12" s="12"/>
      <c r="Y12" s="12"/>
      <c r="Z12" s="12"/>
      <c r="AA12" s="12"/>
    </row>
    <row r="13" spans="1:28" s="29" customFormat="1" ht="22.7" customHeight="1">
      <c r="A13" s="45">
        <v>6</v>
      </c>
      <c r="B13" s="46" t="s">
        <v>85</v>
      </c>
      <c r="C13" s="162">
        <f>412.285+52.78</f>
        <v>465.06500000000005</v>
      </c>
      <c r="D13" s="163">
        <f t="shared" si="0"/>
        <v>372.05200000000008</v>
      </c>
      <c r="E13" s="164">
        <v>501.3</v>
      </c>
      <c r="F13" s="164">
        <v>401</v>
      </c>
      <c r="G13" s="1175">
        <v>420</v>
      </c>
      <c r="H13" s="1175">
        <v>420</v>
      </c>
      <c r="I13" s="48">
        <f>43+304</f>
        <v>347</v>
      </c>
      <c r="J13" s="49">
        <v>23</v>
      </c>
      <c r="K13" s="50"/>
      <c r="L13" s="51"/>
      <c r="M13" s="52"/>
      <c r="N13" s="52"/>
      <c r="O13" s="52">
        <v>7</v>
      </c>
      <c r="P13" s="44">
        <f>SUM(I13:O13)</f>
        <v>377</v>
      </c>
      <c r="Q13" s="47"/>
      <c r="R13" s="182">
        <v>41</v>
      </c>
      <c r="S13" s="1176" t="s">
        <v>213</v>
      </c>
      <c r="T13" s="12"/>
      <c r="U13" s="12"/>
      <c r="V13" s="12"/>
      <c r="W13" s="12"/>
      <c r="X13" s="12"/>
      <c r="Y13" s="12"/>
      <c r="Z13" s="12"/>
      <c r="AA13" s="12"/>
    </row>
    <row r="14" spans="1:28" s="29" customFormat="1" ht="22.7" customHeight="1">
      <c r="A14" s="37">
        <v>7</v>
      </c>
      <c r="B14" s="46" t="s">
        <v>44</v>
      </c>
      <c r="C14" s="47"/>
      <c r="D14" s="39">
        <f t="shared" si="0"/>
        <v>0</v>
      </c>
      <c r="E14" s="144"/>
      <c r="F14" s="144"/>
      <c r="G14" s="176"/>
      <c r="H14" s="176"/>
      <c r="I14" s="48">
        <v>1</v>
      </c>
      <c r="J14" s="49"/>
      <c r="K14" s="50"/>
      <c r="L14" s="51"/>
      <c r="M14" s="52"/>
      <c r="N14" s="52"/>
      <c r="O14" s="52">
        <v>1</v>
      </c>
      <c r="P14" s="44">
        <f t="shared" si="1"/>
        <v>2</v>
      </c>
      <c r="Q14" s="47"/>
      <c r="R14" s="183"/>
      <c r="S14" s="12"/>
      <c r="T14" s="12"/>
      <c r="U14" s="12"/>
      <c r="V14" s="12"/>
      <c r="W14" s="12"/>
      <c r="X14" s="12"/>
      <c r="Y14" s="12"/>
      <c r="Z14" s="12"/>
      <c r="AA14" s="12"/>
    </row>
    <row r="15" spans="1:28" s="29" customFormat="1" ht="22.7" customHeight="1">
      <c r="A15" s="45">
        <v>8</v>
      </c>
      <c r="B15" s="46" t="s">
        <v>45</v>
      </c>
      <c r="C15" s="47"/>
      <c r="D15" s="39">
        <f t="shared" si="0"/>
        <v>0</v>
      </c>
      <c r="E15" s="181">
        <v>80.3</v>
      </c>
      <c r="F15" s="181">
        <v>64.2</v>
      </c>
      <c r="G15" s="180">
        <v>80.31</v>
      </c>
      <c r="H15" s="180">
        <v>64.239999999999995</v>
      </c>
      <c r="I15" s="48"/>
      <c r="J15" s="49">
        <v>8</v>
      </c>
      <c r="K15" s="50"/>
      <c r="L15" s="51"/>
      <c r="M15" s="52">
        <v>17</v>
      </c>
      <c r="N15" s="52"/>
      <c r="O15" s="52"/>
      <c r="P15" s="44">
        <f t="shared" si="1"/>
        <v>25</v>
      </c>
      <c r="Q15" s="47"/>
      <c r="R15" s="182">
        <f t="shared" si="2"/>
        <v>39.239999999999995</v>
      </c>
      <c r="S15" s="12"/>
      <c r="T15" s="12"/>
      <c r="U15" s="12"/>
      <c r="V15" s="12"/>
      <c r="W15" s="12"/>
      <c r="X15" s="12"/>
      <c r="Y15" s="12"/>
      <c r="Z15" s="12"/>
      <c r="AA15" s="12"/>
    </row>
    <row r="16" spans="1:28" s="29" customFormat="1" ht="22.7" customHeight="1">
      <c r="A16" s="37">
        <v>9</v>
      </c>
      <c r="B16" s="46" t="s">
        <v>10</v>
      </c>
      <c r="C16" s="47">
        <v>21.122</v>
      </c>
      <c r="D16" s="39">
        <f t="shared" si="0"/>
        <v>16.897600000000001</v>
      </c>
      <c r="E16" s="144">
        <v>31.7</v>
      </c>
      <c r="F16" s="144">
        <v>25.4</v>
      </c>
      <c r="G16" s="176">
        <v>32</v>
      </c>
      <c r="H16" s="176">
        <v>25</v>
      </c>
      <c r="I16" s="48">
        <v>13</v>
      </c>
      <c r="J16" s="49"/>
      <c r="K16" s="50"/>
      <c r="L16" s="51"/>
      <c r="M16" s="52"/>
      <c r="N16" s="52"/>
      <c r="O16" s="52"/>
      <c r="P16" s="44">
        <f t="shared" si="1"/>
        <v>13</v>
      </c>
      <c r="Q16" s="47"/>
      <c r="R16" s="182">
        <f>+H16-P16-P17-P18</f>
        <v>-2</v>
      </c>
      <c r="S16" s="12"/>
      <c r="T16" s="12"/>
      <c r="U16" s="12"/>
      <c r="V16" s="12"/>
      <c r="W16" s="12"/>
      <c r="X16" s="12"/>
      <c r="Y16" s="12"/>
      <c r="Z16" s="12"/>
      <c r="AA16" s="12"/>
    </row>
    <row r="17" spans="1:27" s="29" customFormat="1" ht="22.7" customHeight="1">
      <c r="A17" s="45">
        <v>10</v>
      </c>
      <c r="B17" s="46" t="s">
        <v>11</v>
      </c>
      <c r="C17" s="47"/>
      <c r="D17" s="39">
        <f t="shared" si="0"/>
        <v>0</v>
      </c>
      <c r="E17" s="144"/>
      <c r="F17" s="144"/>
      <c r="G17" s="176"/>
      <c r="H17" s="176"/>
      <c r="I17" s="48">
        <v>3</v>
      </c>
      <c r="J17" s="49">
        <v>1</v>
      </c>
      <c r="K17" s="50"/>
      <c r="L17" s="51"/>
      <c r="M17" s="52"/>
      <c r="N17" s="52"/>
      <c r="O17" s="52"/>
      <c r="P17" s="44">
        <f t="shared" si="1"/>
        <v>4</v>
      </c>
      <c r="Q17" s="47"/>
      <c r="R17" s="183"/>
      <c r="S17" s="12"/>
      <c r="T17" s="12"/>
      <c r="U17" s="12"/>
      <c r="V17" s="12"/>
      <c r="W17" s="12"/>
      <c r="X17" s="12"/>
      <c r="Y17" s="12"/>
      <c r="Z17" s="12"/>
      <c r="AA17" s="12"/>
    </row>
    <row r="18" spans="1:27" s="29" customFormat="1" ht="22.7" customHeight="1">
      <c r="A18" s="37">
        <v>11</v>
      </c>
      <c r="B18" s="46" t="s">
        <v>16</v>
      </c>
      <c r="C18" s="47">
        <v>11.401</v>
      </c>
      <c r="D18" s="39">
        <f t="shared" si="0"/>
        <v>9.1208000000000009</v>
      </c>
      <c r="E18" s="144"/>
      <c r="F18" s="144"/>
      <c r="G18" s="176"/>
      <c r="H18" s="176"/>
      <c r="I18" s="48">
        <v>10</v>
      </c>
      <c r="J18" s="49"/>
      <c r="K18" s="50"/>
      <c r="L18" s="51"/>
      <c r="M18" s="52"/>
      <c r="N18" s="52"/>
      <c r="O18" s="52"/>
      <c r="P18" s="44">
        <f t="shared" si="1"/>
        <v>10</v>
      </c>
      <c r="Q18" s="47"/>
      <c r="R18" s="183"/>
      <c r="S18" s="12"/>
      <c r="T18" s="12"/>
      <c r="U18" s="12"/>
      <c r="V18" s="12"/>
      <c r="W18" s="12"/>
      <c r="X18" s="12"/>
      <c r="Y18" s="12"/>
      <c r="Z18" s="12"/>
      <c r="AA18" s="12"/>
    </row>
    <row r="19" spans="1:27" s="29" customFormat="1" ht="22.7" customHeight="1">
      <c r="A19" s="45">
        <v>12</v>
      </c>
      <c r="B19" s="46" t="s">
        <v>12</v>
      </c>
      <c r="C19" s="47">
        <v>13.866</v>
      </c>
      <c r="D19" s="39">
        <f t="shared" si="0"/>
        <v>11.0928</v>
      </c>
      <c r="E19" s="144">
        <v>18.600000000000001</v>
      </c>
      <c r="F19" s="144">
        <v>14.9</v>
      </c>
      <c r="G19" s="176">
        <v>18</v>
      </c>
      <c r="H19" s="176">
        <v>15</v>
      </c>
      <c r="I19" s="48">
        <v>4</v>
      </c>
      <c r="J19" s="49">
        <v>1</v>
      </c>
      <c r="K19" s="50"/>
      <c r="L19" s="51"/>
      <c r="M19" s="52"/>
      <c r="N19" s="52"/>
      <c r="O19" s="52"/>
      <c r="P19" s="44">
        <f t="shared" si="1"/>
        <v>5</v>
      </c>
      <c r="Q19" s="47"/>
      <c r="R19" s="182">
        <f t="shared" si="2"/>
        <v>10</v>
      </c>
      <c r="S19" s="12"/>
      <c r="T19" s="12"/>
      <c r="U19" s="12"/>
      <c r="V19" s="12"/>
      <c r="W19" s="12"/>
      <c r="X19" s="12"/>
      <c r="Y19" s="12"/>
      <c r="Z19" s="12"/>
      <c r="AA19" s="12"/>
    </row>
    <row r="20" spans="1:27" s="29" customFormat="1" ht="22.7" customHeight="1">
      <c r="A20" s="37">
        <v>13</v>
      </c>
      <c r="B20" s="46" t="s">
        <v>13</v>
      </c>
      <c r="C20" s="47">
        <v>12.1</v>
      </c>
      <c r="D20" s="39">
        <f t="shared" si="0"/>
        <v>9.68</v>
      </c>
      <c r="E20" s="144">
        <v>7.1</v>
      </c>
      <c r="F20" s="144">
        <v>5.7</v>
      </c>
      <c r="G20" s="180">
        <v>7</v>
      </c>
      <c r="H20" s="180">
        <v>6</v>
      </c>
      <c r="I20" s="48">
        <v>5</v>
      </c>
      <c r="J20" s="49">
        <v>1</v>
      </c>
      <c r="K20" s="50"/>
      <c r="L20" s="51"/>
      <c r="M20" s="52"/>
      <c r="N20" s="52"/>
      <c r="O20" s="52"/>
      <c r="P20" s="44">
        <f t="shared" si="1"/>
        <v>6</v>
      </c>
      <c r="Q20" s="47"/>
      <c r="R20" s="182">
        <v>-1</v>
      </c>
      <c r="S20" s="1176" t="s">
        <v>214</v>
      </c>
      <c r="T20" s="12"/>
      <c r="U20" s="192" t="s">
        <v>223</v>
      </c>
      <c r="V20" s="12"/>
      <c r="W20" s="12"/>
      <c r="X20" s="12"/>
      <c r="Y20" s="12"/>
      <c r="Z20" s="12"/>
      <c r="AA20" s="12"/>
    </row>
    <row r="21" spans="1:27" s="29" customFormat="1" ht="22.7" customHeight="1">
      <c r="A21" s="45">
        <v>14</v>
      </c>
      <c r="B21" s="46" t="s">
        <v>14</v>
      </c>
      <c r="C21" s="47"/>
      <c r="D21" s="39">
        <f t="shared" si="0"/>
        <v>0</v>
      </c>
      <c r="E21" s="144"/>
      <c r="F21" s="144"/>
      <c r="G21" s="176"/>
      <c r="H21" s="176"/>
      <c r="I21" s="48">
        <v>1</v>
      </c>
      <c r="J21" s="49"/>
      <c r="K21" s="50"/>
      <c r="L21" s="51"/>
      <c r="M21" s="52"/>
      <c r="N21" s="52"/>
      <c r="O21" s="52"/>
      <c r="P21" s="44">
        <f t="shared" si="1"/>
        <v>1</v>
      </c>
      <c r="Q21" s="47"/>
      <c r="R21" s="182"/>
      <c r="S21" s="12"/>
      <c r="T21" s="12"/>
      <c r="U21" s="12"/>
      <c r="V21" s="12"/>
      <c r="W21" s="12"/>
      <c r="X21" s="12"/>
      <c r="Y21" s="12"/>
      <c r="Z21" s="12"/>
      <c r="AA21" s="12"/>
    </row>
    <row r="22" spans="1:27" s="29" customFormat="1" ht="22.7" customHeight="1">
      <c r="A22" s="37">
        <v>15</v>
      </c>
      <c r="B22" s="46" t="s">
        <v>17</v>
      </c>
      <c r="C22" s="47">
        <v>2</v>
      </c>
      <c r="D22" s="39">
        <f t="shared" si="0"/>
        <v>1.6</v>
      </c>
      <c r="E22" s="144">
        <v>6</v>
      </c>
      <c r="F22" s="144">
        <v>5</v>
      </c>
      <c r="G22" s="176">
        <v>3</v>
      </c>
      <c r="H22" s="176">
        <v>2</v>
      </c>
      <c r="I22" s="48">
        <v>0</v>
      </c>
      <c r="J22" s="49"/>
      <c r="K22" s="50"/>
      <c r="L22" s="51"/>
      <c r="M22" s="52"/>
      <c r="N22" s="52"/>
      <c r="O22" s="52"/>
      <c r="P22" s="44">
        <f t="shared" si="1"/>
        <v>0</v>
      </c>
      <c r="Q22" s="47"/>
      <c r="R22" s="182">
        <v>1</v>
      </c>
      <c r="S22" s="12"/>
      <c r="T22" s="12"/>
      <c r="U22" s="12"/>
      <c r="V22" s="12"/>
      <c r="W22" s="12"/>
      <c r="X22" s="12"/>
      <c r="Y22" s="12"/>
      <c r="Z22" s="12"/>
      <c r="AA22" s="12"/>
    </row>
    <row r="23" spans="1:27" s="29" customFormat="1" ht="22.7" customHeight="1">
      <c r="A23" s="45">
        <v>16</v>
      </c>
      <c r="B23" s="46" t="s">
        <v>47</v>
      </c>
      <c r="C23" s="47"/>
      <c r="D23" s="39">
        <f t="shared" si="0"/>
        <v>0</v>
      </c>
      <c r="E23" s="144"/>
      <c r="F23" s="144"/>
      <c r="G23" s="176"/>
      <c r="H23" s="176"/>
      <c r="I23" s="48"/>
      <c r="J23" s="49"/>
      <c r="K23" s="50">
        <v>1</v>
      </c>
      <c r="L23" s="51"/>
      <c r="M23" s="52"/>
      <c r="N23" s="52"/>
      <c r="O23" s="52"/>
      <c r="P23" s="44">
        <f t="shared" si="1"/>
        <v>1</v>
      </c>
      <c r="Q23" s="47"/>
      <c r="R23" s="182"/>
      <c r="S23" s="12"/>
      <c r="T23" s="12"/>
      <c r="U23" s="12"/>
      <c r="V23" s="12"/>
      <c r="W23" s="12"/>
      <c r="X23" s="12"/>
      <c r="Y23" s="12"/>
      <c r="Z23" s="12"/>
      <c r="AA23" s="12"/>
    </row>
    <row r="24" spans="1:27" s="29" customFormat="1" ht="22.7" customHeight="1">
      <c r="A24" s="37">
        <v>17</v>
      </c>
      <c r="B24" s="46" t="s">
        <v>18</v>
      </c>
      <c r="C24" s="47">
        <v>1</v>
      </c>
      <c r="D24" s="39">
        <f t="shared" si="0"/>
        <v>0.8</v>
      </c>
      <c r="E24" s="144">
        <v>2</v>
      </c>
      <c r="F24" s="144">
        <v>1</v>
      </c>
      <c r="G24" s="176">
        <v>2</v>
      </c>
      <c r="H24" s="176">
        <v>1</v>
      </c>
      <c r="I24" s="48">
        <v>0</v>
      </c>
      <c r="J24" s="49"/>
      <c r="K24" s="50"/>
      <c r="L24" s="51"/>
      <c r="M24" s="52"/>
      <c r="N24" s="52"/>
      <c r="O24" s="52"/>
      <c r="P24" s="44">
        <f t="shared" si="1"/>
        <v>0</v>
      </c>
      <c r="Q24" s="47"/>
      <c r="R24" s="182">
        <f t="shared" si="2"/>
        <v>1</v>
      </c>
      <c r="S24" s="12"/>
      <c r="T24" s="12"/>
      <c r="U24" s="12"/>
      <c r="V24" s="12"/>
      <c r="W24" s="12"/>
      <c r="X24" s="12"/>
      <c r="Y24" s="12"/>
      <c r="Z24" s="12"/>
      <c r="AA24" s="12"/>
    </row>
    <row r="25" spans="1:27" s="29" customFormat="1" ht="22.7" customHeight="1">
      <c r="A25" s="45">
        <v>18</v>
      </c>
      <c r="B25" s="46" t="s">
        <v>19</v>
      </c>
      <c r="C25" s="47">
        <v>1</v>
      </c>
      <c r="D25" s="39">
        <f t="shared" si="0"/>
        <v>0.8</v>
      </c>
      <c r="E25" s="144"/>
      <c r="F25" s="144"/>
      <c r="G25" s="176"/>
      <c r="H25" s="176"/>
      <c r="I25" s="48">
        <v>1</v>
      </c>
      <c r="J25" s="49"/>
      <c r="K25" s="50"/>
      <c r="L25" s="51"/>
      <c r="M25" s="52"/>
      <c r="N25" s="52"/>
      <c r="O25" s="52"/>
      <c r="P25" s="44">
        <f t="shared" si="1"/>
        <v>1</v>
      </c>
      <c r="Q25" s="47"/>
      <c r="R25" s="182">
        <f t="shared" si="2"/>
        <v>-1</v>
      </c>
      <c r="S25" s="12"/>
      <c r="T25" s="12"/>
      <c r="U25" s="12"/>
      <c r="V25" s="12"/>
      <c r="W25" s="12"/>
      <c r="X25" s="12"/>
      <c r="Y25" s="12"/>
      <c r="Z25" s="12"/>
      <c r="AA25" s="12"/>
    </row>
    <row r="26" spans="1:27" s="29" customFormat="1" ht="22.7" customHeight="1">
      <c r="A26" s="37">
        <v>19</v>
      </c>
      <c r="B26" s="46" t="s">
        <v>20</v>
      </c>
      <c r="C26" s="47">
        <v>3</v>
      </c>
      <c r="D26" s="39">
        <f t="shared" si="0"/>
        <v>2.4000000000000004</v>
      </c>
      <c r="E26" s="144">
        <v>2</v>
      </c>
      <c r="F26" s="144">
        <v>1</v>
      </c>
      <c r="G26" s="176">
        <v>2</v>
      </c>
      <c r="H26" s="176">
        <v>1</v>
      </c>
      <c r="I26" s="48">
        <v>0</v>
      </c>
      <c r="J26" s="49"/>
      <c r="K26" s="50"/>
      <c r="L26" s="51"/>
      <c r="M26" s="52"/>
      <c r="N26" s="52"/>
      <c r="O26" s="52"/>
      <c r="P26" s="44">
        <f t="shared" si="1"/>
        <v>0</v>
      </c>
      <c r="Q26" s="47"/>
      <c r="R26" s="182">
        <f t="shared" si="2"/>
        <v>1</v>
      </c>
      <c r="S26" s="12"/>
      <c r="T26" s="12"/>
      <c r="U26" s="12"/>
      <c r="V26" s="12"/>
      <c r="W26" s="12"/>
      <c r="X26" s="12"/>
      <c r="Y26" s="12"/>
      <c r="Z26" s="12"/>
      <c r="AA26" s="12"/>
    </row>
    <row r="27" spans="1:27" s="29" customFormat="1" ht="22.7" customHeight="1">
      <c r="A27" s="45">
        <v>20</v>
      </c>
      <c r="B27" s="153" t="s">
        <v>81</v>
      </c>
      <c r="C27" s="146"/>
      <c r="D27" s="39">
        <f t="shared" si="0"/>
        <v>0</v>
      </c>
      <c r="E27" s="147">
        <v>2</v>
      </c>
      <c r="F27" s="147">
        <v>1</v>
      </c>
      <c r="G27" s="177">
        <v>2</v>
      </c>
      <c r="H27" s="177">
        <v>1</v>
      </c>
      <c r="I27" s="148">
        <v>1</v>
      </c>
      <c r="J27" s="149"/>
      <c r="K27" s="150"/>
      <c r="L27" s="151"/>
      <c r="M27" s="152"/>
      <c r="N27" s="152"/>
      <c r="O27" s="152"/>
      <c r="P27" s="44">
        <f t="shared" si="1"/>
        <v>1</v>
      </c>
      <c r="Q27" s="146"/>
      <c r="R27" s="182">
        <f t="shared" si="2"/>
        <v>0</v>
      </c>
      <c r="S27" s="18"/>
      <c r="T27" s="18"/>
      <c r="U27" s="18"/>
      <c r="V27" s="18"/>
      <c r="W27" s="18"/>
      <c r="X27" s="18"/>
      <c r="Y27" s="18"/>
      <c r="Z27" s="18"/>
      <c r="AA27" s="18"/>
    </row>
    <row r="28" spans="1:27" s="29" customFormat="1" ht="22.7" customHeight="1">
      <c r="A28" s="37">
        <v>21</v>
      </c>
      <c r="B28" s="46" t="s">
        <v>21</v>
      </c>
      <c r="C28" s="47">
        <v>4</v>
      </c>
      <c r="D28" s="39">
        <f t="shared" si="0"/>
        <v>3.2</v>
      </c>
      <c r="E28" s="144">
        <v>4</v>
      </c>
      <c r="F28" s="144">
        <v>3</v>
      </c>
      <c r="G28" s="176">
        <v>4</v>
      </c>
      <c r="H28" s="176">
        <v>3</v>
      </c>
      <c r="I28" s="48">
        <v>1</v>
      </c>
      <c r="J28" s="49"/>
      <c r="K28" s="50"/>
      <c r="L28" s="51"/>
      <c r="M28" s="52"/>
      <c r="N28" s="52"/>
      <c r="O28" s="52"/>
      <c r="P28" s="44">
        <f t="shared" si="1"/>
        <v>1</v>
      </c>
      <c r="Q28" s="47"/>
      <c r="R28" s="182">
        <f t="shared" si="2"/>
        <v>2</v>
      </c>
      <c r="S28" s="12"/>
      <c r="T28" s="12"/>
      <c r="U28" s="12"/>
      <c r="V28" s="12"/>
      <c r="W28" s="12"/>
      <c r="X28" s="12"/>
      <c r="Y28" s="12"/>
      <c r="Z28" s="12"/>
      <c r="AA28" s="12"/>
    </row>
    <row r="29" spans="1:27" s="29" customFormat="1" ht="22.7" customHeight="1">
      <c r="A29" s="45">
        <v>22</v>
      </c>
      <c r="B29" s="46" t="s">
        <v>22</v>
      </c>
      <c r="C29" s="47">
        <v>5</v>
      </c>
      <c r="D29" s="39">
        <f t="shared" si="0"/>
        <v>4</v>
      </c>
      <c r="E29" s="144">
        <v>4.6900000000000004</v>
      </c>
      <c r="F29" s="144">
        <v>3.75</v>
      </c>
      <c r="G29" s="176">
        <v>4</v>
      </c>
      <c r="H29" s="176">
        <v>4</v>
      </c>
      <c r="I29" s="48">
        <v>1</v>
      </c>
      <c r="J29" s="49">
        <v>2</v>
      </c>
      <c r="K29" s="50"/>
      <c r="L29" s="51"/>
      <c r="M29" s="52"/>
      <c r="N29" s="52"/>
      <c r="O29" s="52"/>
      <c r="P29" s="44">
        <f t="shared" si="1"/>
        <v>3</v>
      </c>
      <c r="Q29" s="47"/>
      <c r="R29" s="182">
        <v>0</v>
      </c>
      <c r="S29" s="12"/>
      <c r="T29" s="12"/>
      <c r="U29" s="12"/>
      <c r="V29" s="12"/>
      <c r="W29" s="12"/>
      <c r="X29" s="12"/>
      <c r="Y29" s="12"/>
      <c r="Z29" s="12"/>
      <c r="AA29" s="12"/>
    </row>
    <row r="30" spans="1:27" s="29" customFormat="1" ht="22.7" customHeight="1">
      <c r="A30" s="37">
        <v>23</v>
      </c>
      <c r="B30" s="46" t="s">
        <v>46</v>
      </c>
      <c r="C30" s="47"/>
      <c r="D30" s="39">
        <f t="shared" si="0"/>
        <v>0</v>
      </c>
      <c r="E30" s="144"/>
      <c r="F30" s="144"/>
      <c r="G30" s="176"/>
      <c r="H30" s="176"/>
      <c r="I30" s="48">
        <v>1</v>
      </c>
      <c r="J30" s="49"/>
      <c r="K30" s="50"/>
      <c r="L30" s="51"/>
      <c r="M30" s="52"/>
      <c r="N30" s="52"/>
      <c r="O30" s="52"/>
      <c r="P30" s="44">
        <f t="shared" si="1"/>
        <v>1</v>
      </c>
      <c r="Q30" s="47"/>
      <c r="R30" s="182"/>
      <c r="S30" s="12"/>
      <c r="T30" s="12"/>
      <c r="U30" s="12"/>
      <c r="V30" s="12"/>
      <c r="W30" s="12"/>
      <c r="X30" s="12"/>
      <c r="Y30" s="12"/>
      <c r="Z30" s="12"/>
      <c r="AA30" s="12"/>
    </row>
    <row r="31" spans="1:27" s="29" customFormat="1" ht="22.7" customHeight="1">
      <c r="A31" s="45">
        <v>24</v>
      </c>
      <c r="B31" s="46" t="s">
        <v>23</v>
      </c>
      <c r="C31" s="47">
        <v>3</v>
      </c>
      <c r="D31" s="39">
        <f t="shared" si="0"/>
        <v>2.4000000000000004</v>
      </c>
      <c r="E31" s="144">
        <v>5</v>
      </c>
      <c r="F31" s="144">
        <v>4</v>
      </c>
      <c r="G31" s="176">
        <v>5</v>
      </c>
      <c r="H31" s="176">
        <v>4</v>
      </c>
      <c r="I31" s="48">
        <v>2</v>
      </c>
      <c r="J31" s="49"/>
      <c r="K31" s="50"/>
      <c r="L31" s="51"/>
      <c r="M31" s="52"/>
      <c r="N31" s="52"/>
      <c r="O31" s="52"/>
      <c r="P31" s="44">
        <f t="shared" si="1"/>
        <v>2</v>
      </c>
      <c r="Q31" s="47"/>
      <c r="R31" s="182">
        <f t="shared" si="2"/>
        <v>2</v>
      </c>
      <c r="S31" s="12"/>
      <c r="T31" s="12"/>
      <c r="U31" s="12"/>
      <c r="V31" s="12"/>
      <c r="W31" s="12"/>
      <c r="X31" s="12"/>
      <c r="Y31" s="12"/>
      <c r="Z31" s="12"/>
      <c r="AA31" s="12"/>
    </row>
    <row r="32" spans="1:27" s="29" customFormat="1" ht="22.7" customHeight="1">
      <c r="A32" s="37">
        <v>25</v>
      </c>
      <c r="B32" s="46" t="s">
        <v>24</v>
      </c>
      <c r="C32" s="47">
        <v>3</v>
      </c>
      <c r="D32" s="39">
        <f t="shared" si="0"/>
        <v>2.4000000000000004</v>
      </c>
      <c r="E32" s="144">
        <v>5</v>
      </c>
      <c r="F32" s="144">
        <v>5</v>
      </c>
      <c r="G32" s="180">
        <v>1</v>
      </c>
      <c r="H32" s="180">
        <v>1</v>
      </c>
      <c r="I32" s="48"/>
      <c r="J32" s="49">
        <v>2</v>
      </c>
      <c r="K32" s="50"/>
      <c r="L32" s="51"/>
      <c r="M32" s="52"/>
      <c r="N32" s="52"/>
      <c r="O32" s="52"/>
      <c r="P32" s="44">
        <f t="shared" si="1"/>
        <v>2</v>
      </c>
      <c r="Q32" s="47"/>
      <c r="R32" s="183">
        <f t="shared" si="2"/>
        <v>-1</v>
      </c>
      <c r="S32" s="1176" t="s">
        <v>215</v>
      </c>
      <c r="T32" s="12"/>
      <c r="U32" s="12"/>
      <c r="V32" s="12"/>
      <c r="W32" s="12"/>
      <c r="X32" s="12"/>
      <c r="Y32" s="12"/>
      <c r="Z32" s="12"/>
      <c r="AA32" s="12"/>
    </row>
    <row r="33" spans="1:27" s="29" customFormat="1" ht="22.7" customHeight="1">
      <c r="A33" s="45">
        <v>26</v>
      </c>
      <c r="B33" s="46" t="s">
        <v>43</v>
      </c>
      <c r="C33" s="47"/>
      <c r="D33" s="39">
        <f t="shared" si="0"/>
        <v>0</v>
      </c>
      <c r="E33" s="144"/>
      <c r="F33" s="144"/>
      <c r="G33" s="176"/>
      <c r="H33" s="176"/>
      <c r="I33" s="48">
        <v>1</v>
      </c>
      <c r="J33" s="49"/>
      <c r="K33" s="50"/>
      <c r="L33" s="51"/>
      <c r="M33" s="52"/>
      <c r="N33" s="52"/>
      <c r="O33" s="52"/>
      <c r="P33" s="44">
        <f t="shared" si="1"/>
        <v>1</v>
      </c>
      <c r="Q33" s="47"/>
      <c r="R33" s="183">
        <f t="shared" si="2"/>
        <v>-1</v>
      </c>
      <c r="S33" s="18"/>
      <c r="T33" s="18"/>
      <c r="U33" s="18"/>
    </row>
    <row r="34" spans="1:27" s="29" customFormat="1" ht="22.7" customHeight="1">
      <c r="A34" s="37">
        <v>27</v>
      </c>
      <c r="B34" s="46" t="s">
        <v>25</v>
      </c>
      <c r="C34" s="47">
        <v>6</v>
      </c>
      <c r="D34" s="39">
        <f t="shared" si="0"/>
        <v>4.8000000000000007</v>
      </c>
      <c r="E34" s="144">
        <v>8</v>
      </c>
      <c r="F34" s="144">
        <v>6</v>
      </c>
      <c r="G34" s="176">
        <v>6</v>
      </c>
      <c r="H34" s="176">
        <v>6</v>
      </c>
      <c r="I34" s="48">
        <v>6</v>
      </c>
      <c r="J34" s="49"/>
      <c r="K34" s="50"/>
      <c r="L34" s="51"/>
      <c r="M34" s="52"/>
      <c r="N34" s="52"/>
      <c r="O34" s="52"/>
      <c r="P34" s="44">
        <f t="shared" si="1"/>
        <v>6</v>
      </c>
      <c r="Q34" s="47"/>
      <c r="R34" s="182">
        <f t="shared" si="2"/>
        <v>0</v>
      </c>
      <c r="S34" s="12"/>
      <c r="T34" s="12"/>
      <c r="U34" s="12"/>
      <c r="V34" s="12"/>
      <c r="W34" s="12"/>
      <c r="X34" s="12"/>
      <c r="Y34" s="12"/>
      <c r="Z34" s="12"/>
      <c r="AA34" s="12"/>
    </row>
    <row r="35" spans="1:27" s="29" customFormat="1" ht="22.7" customHeight="1">
      <c r="A35" s="45">
        <v>28</v>
      </c>
      <c r="B35" s="46" t="s">
        <v>27</v>
      </c>
      <c r="C35" s="47">
        <v>3</v>
      </c>
      <c r="D35" s="39">
        <f t="shared" si="0"/>
        <v>2.4000000000000004</v>
      </c>
      <c r="E35" s="144">
        <v>5</v>
      </c>
      <c r="F35" s="144">
        <v>4</v>
      </c>
      <c r="G35" s="176">
        <v>4</v>
      </c>
      <c r="H35" s="176">
        <v>4</v>
      </c>
      <c r="I35" s="48">
        <v>3</v>
      </c>
      <c r="J35" s="49"/>
      <c r="K35" s="50"/>
      <c r="L35" s="51"/>
      <c r="M35" s="52"/>
      <c r="N35" s="52"/>
      <c r="O35" s="52"/>
      <c r="P35" s="44">
        <f t="shared" si="1"/>
        <v>3</v>
      </c>
      <c r="Q35" s="47"/>
      <c r="R35" s="182">
        <f t="shared" si="2"/>
        <v>1</v>
      </c>
      <c r="S35" s="12"/>
      <c r="T35" s="12"/>
      <c r="U35" s="12"/>
      <c r="V35" s="12"/>
      <c r="W35" s="12"/>
      <c r="X35" s="12"/>
      <c r="Y35" s="12"/>
      <c r="Z35" s="12"/>
      <c r="AA35" s="12"/>
    </row>
    <row r="36" spans="1:27" s="29" customFormat="1" ht="22.7" customHeight="1">
      <c r="A36" s="37">
        <v>29</v>
      </c>
      <c r="B36" s="153" t="s">
        <v>82</v>
      </c>
      <c r="C36" s="146"/>
      <c r="D36" s="39">
        <f t="shared" si="0"/>
        <v>0</v>
      </c>
      <c r="E36" s="147">
        <v>1</v>
      </c>
      <c r="F36" s="147">
        <v>1</v>
      </c>
      <c r="G36" s="177">
        <v>1</v>
      </c>
      <c r="H36" s="177">
        <v>1</v>
      </c>
      <c r="I36" s="148"/>
      <c r="J36" s="149"/>
      <c r="K36" s="150"/>
      <c r="L36" s="151"/>
      <c r="M36" s="152"/>
      <c r="N36" s="152"/>
      <c r="O36" s="152"/>
      <c r="P36" s="44">
        <f t="shared" si="1"/>
        <v>0</v>
      </c>
      <c r="Q36" s="146"/>
      <c r="R36" s="182">
        <f t="shared" si="2"/>
        <v>1</v>
      </c>
      <c r="S36" s="18"/>
      <c r="T36" s="18"/>
      <c r="U36" s="18"/>
      <c r="V36" s="18"/>
      <c r="W36" s="18"/>
      <c r="X36" s="18"/>
      <c r="Y36" s="18"/>
      <c r="Z36" s="18"/>
      <c r="AA36" s="18"/>
    </row>
    <row r="37" spans="1:27" s="29" customFormat="1" ht="22.7" customHeight="1">
      <c r="A37" s="45">
        <v>30</v>
      </c>
      <c r="B37" s="46" t="s">
        <v>35</v>
      </c>
      <c r="C37" s="47"/>
      <c r="D37" s="39">
        <f t="shared" si="0"/>
        <v>0</v>
      </c>
      <c r="E37" s="144">
        <v>24</v>
      </c>
      <c r="F37" s="144">
        <v>20</v>
      </c>
      <c r="G37" s="176">
        <v>24</v>
      </c>
      <c r="H37" s="176">
        <v>20</v>
      </c>
      <c r="I37" s="48">
        <v>6</v>
      </c>
      <c r="J37" s="49">
        <v>2</v>
      </c>
      <c r="K37" s="50">
        <v>2</v>
      </c>
      <c r="L37" s="51"/>
      <c r="M37" s="52">
        <v>1</v>
      </c>
      <c r="N37" s="52"/>
      <c r="O37" s="52"/>
      <c r="P37" s="44">
        <f t="shared" si="1"/>
        <v>11</v>
      </c>
      <c r="Q37" s="47"/>
      <c r="R37" s="182">
        <v>8</v>
      </c>
      <c r="S37" s="18"/>
      <c r="T37" s="18"/>
      <c r="U37" s="18"/>
    </row>
    <row r="38" spans="1:27" s="29" customFormat="1" ht="22.7" customHeight="1">
      <c r="A38" s="37">
        <v>31</v>
      </c>
      <c r="B38" s="46" t="s">
        <v>42</v>
      </c>
      <c r="C38" s="47"/>
      <c r="D38" s="39">
        <f t="shared" si="0"/>
        <v>0</v>
      </c>
      <c r="E38" s="144"/>
      <c r="F38" s="144"/>
      <c r="G38" s="176"/>
      <c r="H38" s="176"/>
      <c r="I38" s="48">
        <v>0</v>
      </c>
      <c r="J38" s="49"/>
      <c r="K38" s="50"/>
      <c r="L38" s="51"/>
      <c r="M38" s="52">
        <v>1</v>
      </c>
      <c r="N38" s="52"/>
      <c r="O38" s="52"/>
      <c r="P38" s="44">
        <f t="shared" si="1"/>
        <v>1</v>
      </c>
      <c r="Q38" s="47"/>
      <c r="R38" s="182"/>
      <c r="S38" s="18"/>
      <c r="T38" s="18"/>
      <c r="U38" s="18"/>
    </row>
    <row r="39" spans="1:27" s="29" customFormat="1" ht="22.7" customHeight="1">
      <c r="A39" s="45">
        <v>32</v>
      </c>
      <c r="B39" s="53" t="s">
        <v>54</v>
      </c>
      <c r="C39" s="54">
        <v>8</v>
      </c>
      <c r="D39" s="39">
        <f t="shared" si="0"/>
        <v>6.4</v>
      </c>
      <c r="E39" s="145">
        <v>6</v>
      </c>
      <c r="F39" s="145">
        <v>3</v>
      </c>
      <c r="G39" s="178">
        <v>6</v>
      </c>
      <c r="H39" s="178">
        <v>3</v>
      </c>
      <c r="I39" s="55">
        <v>2</v>
      </c>
      <c r="J39" s="56"/>
      <c r="K39" s="57"/>
      <c r="L39" s="58"/>
      <c r="M39" s="59"/>
      <c r="N39" s="59"/>
      <c r="O39" s="59"/>
      <c r="P39" s="44">
        <f t="shared" si="1"/>
        <v>2</v>
      </c>
      <c r="Q39" s="54"/>
      <c r="R39" s="182">
        <f t="shared" si="2"/>
        <v>1</v>
      </c>
      <c r="S39" s="18"/>
      <c r="T39" s="18"/>
      <c r="U39" s="18"/>
      <c r="V39" s="18"/>
      <c r="W39" s="18"/>
      <c r="X39" s="18"/>
      <c r="Y39" s="18"/>
      <c r="Z39" s="18"/>
      <c r="AA39" s="18"/>
    </row>
    <row r="40" spans="1:27" s="29" customFormat="1" ht="22.7" customHeight="1">
      <c r="A40" s="60"/>
      <c r="B40" s="61" t="s">
        <v>4</v>
      </c>
      <c r="C40" s="160">
        <f t="shared" ref="C40:O40" si="3">SUM(C8:C39)</f>
        <v>730.36500000000001</v>
      </c>
      <c r="D40" s="160">
        <f t="shared" si="3"/>
        <v>584.29199999999992</v>
      </c>
      <c r="E40" s="161">
        <f t="shared" si="3"/>
        <v>893.96</v>
      </c>
      <c r="F40" s="161">
        <f t="shared" si="3"/>
        <v>712.6</v>
      </c>
      <c r="G40" s="179">
        <f>SUM(G8:G39)</f>
        <v>782.31</v>
      </c>
      <c r="H40" s="179">
        <f>SUM(H8:H39)</f>
        <v>713.24</v>
      </c>
      <c r="I40" s="63">
        <f>SUM(I8:I39)</f>
        <v>550</v>
      </c>
      <c r="J40" s="63">
        <f t="shared" si="3"/>
        <v>41</v>
      </c>
      <c r="K40" s="63">
        <f t="shared" si="3"/>
        <v>3</v>
      </c>
      <c r="L40" s="63">
        <f t="shared" si="3"/>
        <v>0</v>
      </c>
      <c r="M40" s="63">
        <f t="shared" si="3"/>
        <v>23</v>
      </c>
      <c r="N40" s="63">
        <f t="shared" si="3"/>
        <v>0</v>
      </c>
      <c r="O40" s="63">
        <f t="shared" si="3"/>
        <v>9</v>
      </c>
      <c r="P40" s="44">
        <f>SUM(I40:O40)</f>
        <v>626</v>
      </c>
      <c r="Q40" s="62"/>
      <c r="R40" s="182">
        <f t="shared" si="2"/>
        <v>87.240000000000009</v>
      </c>
      <c r="S40" s="12"/>
      <c r="T40" s="12"/>
      <c r="U40" s="12"/>
    </row>
    <row r="41" spans="1:27" s="29" customFormat="1" ht="22.7" customHeight="1">
      <c r="A41" s="60"/>
      <c r="B41" s="157" t="s">
        <v>83</v>
      </c>
      <c r="C41" s="158"/>
      <c r="D41" s="158"/>
      <c r="E41" s="165">
        <v>510.06</v>
      </c>
      <c r="F41" s="165">
        <v>408.05</v>
      </c>
      <c r="G41" s="158"/>
      <c r="H41" s="158"/>
      <c r="I41" s="159"/>
      <c r="J41" s="159"/>
      <c r="K41" s="159"/>
      <c r="L41" s="159"/>
      <c r="M41" s="159"/>
      <c r="N41" s="159"/>
      <c r="O41" s="159"/>
      <c r="P41" s="159"/>
      <c r="Q41" s="158"/>
      <c r="R41" s="158"/>
      <c r="S41" s="12"/>
      <c r="T41" s="12"/>
      <c r="U41" s="12"/>
    </row>
    <row r="42" spans="1:27" s="29" customFormat="1" ht="22.7" customHeight="1">
      <c r="A42" s="60"/>
      <c r="B42" s="157" t="s">
        <v>84</v>
      </c>
      <c r="C42" s="158"/>
      <c r="D42" s="158"/>
      <c r="E42" s="165">
        <v>62.69</v>
      </c>
      <c r="F42" s="165">
        <v>50.15</v>
      </c>
      <c r="G42" s="158"/>
      <c r="H42" s="158"/>
      <c r="I42" s="159"/>
      <c r="J42" s="159"/>
      <c r="K42" s="159"/>
      <c r="L42" s="159"/>
      <c r="M42" s="159"/>
      <c r="N42" s="159"/>
      <c r="O42" s="159"/>
      <c r="P42" s="159"/>
      <c r="Q42" s="158"/>
      <c r="R42" s="158"/>
      <c r="S42" s="12"/>
      <c r="T42" s="12"/>
      <c r="U42" s="12"/>
    </row>
    <row r="43" spans="1:27" s="19" customFormat="1">
      <c r="A43" s="13" t="s">
        <v>28</v>
      </c>
      <c r="B43" s="14"/>
      <c r="C43" s="15"/>
      <c r="D43" s="15"/>
      <c r="E43" s="15"/>
      <c r="F43" s="15"/>
      <c r="G43" s="15"/>
      <c r="H43" s="15"/>
      <c r="I43" s="16"/>
      <c r="J43" s="16"/>
      <c r="K43" s="14"/>
      <c r="L43" s="14"/>
      <c r="M43" s="16"/>
      <c r="N43" s="17"/>
      <c r="O43" s="17"/>
      <c r="P43" s="17"/>
      <c r="Q43" s="17"/>
      <c r="R43" s="12"/>
      <c r="S43" s="12"/>
      <c r="T43" s="12"/>
      <c r="U43" s="12"/>
      <c r="V43" s="12"/>
    </row>
    <row r="44" spans="1:27" s="19" customFormat="1">
      <c r="A44" s="13"/>
      <c r="B44" s="13" t="s">
        <v>29</v>
      </c>
      <c r="C44" s="15"/>
      <c r="D44" s="15"/>
      <c r="E44" s="15"/>
      <c r="F44" s="15"/>
      <c r="G44" s="15"/>
      <c r="H44" s="15"/>
      <c r="I44" s="16"/>
      <c r="J44" s="16"/>
      <c r="K44" s="14"/>
      <c r="L44" s="14"/>
      <c r="M44" s="16"/>
      <c r="N44" s="17"/>
      <c r="O44" s="17"/>
      <c r="P44" s="17"/>
      <c r="Q44" s="17"/>
      <c r="R44" s="12"/>
      <c r="S44" s="12"/>
      <c r="T44" s="12"/>
      <c r="U44" s="12"/>
      <c r="V44" s="12"/>
    </row>
    <row r="45" spans="1:27" s="29" customFormat="1" ht="33">
      <c r="A45" s="23" t="s">
        <v>3</v>
      </c>
      <c r="B45" s="24" t="s">
        <v>30</v>
      </c>
      <c r="C45" s="20" t="s">
        <v>76</v>
      </c>
      <c r="D45" s="21"/>
      <c r="E45" s="154" t="s">
        <v>57</v>
      </c>
      <c r="F45" s="129"/>
      <c r="G45" s="168" t="s">
        <v>79</v>
      </c>
      <c r="H45" s="1182"/>
      <c r="I45" s="1226" t="s">
        <v>39</v>
      </c>
      <c r="J45" s="1227"/>
      <c r="K45" s="1227"/>
      <c r="L45" s="1227"/>
      <c r="M45" s="1227"/>
      <c r="N45" s="1227"/>
      <c r="O45" s="1227"/>
      <c r="P45" s="1228"/>
      <c r="Q45" s="27" t="s">
        <v>58</v>
      </c>
      <c r="R45" s="28" t="s">
        <v>58</v>
      </c>
      <c r="S45" s="12"/>
    </row>
    <row r="46" spans="1:27" s="29" customFormat="1" ht="59.25">
      <c r="A46" s="30"/>
      <c r="B46" s="31"/>
      <c r="C46" s="133" t="s">
        <v>77</v>
      </c>
      <c r="D46" s="134" t="s">
        <v>78</v>
      </c>
      <c r="E46" s="155" t="s">
        <v>55</v>
      </c>
      <c r="F46" s="156" t="s">
        <v>56</v>
      </c>
      <c r="G46" s="172" t="s">
        <v>55</v>
      </c>
      <c r="H46" s="1183" t="s">
        <v>56</v>
      </c>
      <c r="I46" s="34" t="s">
        <v>5</v>
      </c>
      <c r="J46" s="34" t="s">
        <v>6</v>
      </c>
      <c r="K46" s="35" t="s">
        <v>40</v>
      </c>
      <c r="L46" s="34" t="s">
        <v>41</v>
      </c>
      <c r="M46" s="36" t="s">
        <v>49</v>
      </c>
      <c r="N46" s="36" t="s">
        <v>48</v>
      </c>
      <c r="O46" s="36" t="s">
        <v>59</v>
      </c>
      <c r="P46" s="35" t="s">
        <v>4</v>
      </c>
      <c r="Q46" s="66" t="s">
        <v>55</v>
      </c>
      <c r="R46" s="67" t="s">
        <v>56</v>
      </c>
      <c r="S46" s="12"/>
    </row>
    <row r="47" spans="1:27" s="29" customFormat="1">
      <c r="A47" s="68">
        <v>1</v>
      </c>
      <c r="B47" s="69" t="s">
        <v>60</v>
      </c>
      <c r="C47" s="70"/>
      <c r="D47" s="70">
        <v>12</v>
      </c>
      <c r="E47" s="70">
        <v>9</v>
      </c>
      <c r="F47" s="70">
        <v>7</v>
      </c>
      <c r="G47" s="1184">
        <v>9</v>
      </c>
      <c r="H47" s="1184">
        <v>7</v>
      </c>
      <c r="I47" s="71">
        <v>3</v>
      </c>
      <c r="J47" s="72">
        <v>1</v>
      </c>
      <c r="K47" s="72">
        <v>1</v>
      </c>
      <c r="L47" s="71">
        <v>1</v>
      </c>
      <c r="M47" s="71"/>
      <c r="N47" s="71"/>
      <c r="O47" s="71"/>
      <c r="P47" s="73">
        <f>SUM(I47:O47)</f>
        <v>6</v>
      </c>
      <c r="Q47" s="74"/>
      <c r="R47" s="75"/>
      <c r="S47" s="12"/>
    </row>
    <row r="48" spans="1:27" s="29" customFormat="1">
      <c r="A48" s="76">
        <v>2</v>
      </c>
      <c r="B48" s="46" t="s">
        <v>61</v>
      </c>
      <c r="C48" s="77"/>
      <c r="D48" s="77">
        <v>30</v>
      </c>
      <c r="E48" s="77">
        <v>28</v>
      </c>
      <c r="F48" s="77">
        <v>23</v>
      </c>
      <c r="G48" s="1185">
        <v>28</v>
      </c>
      <c r="H48" s="1185">
        <v>20</v>
      </c>
      <c r="I48" s="78">
        <v>8</v>
      </c>
      <c r="J48" s="79">
        <v>10</v>
      </c>
      <c r="K48" s="79">
        <v>3</v>
      </c>
      <c r="L48" s="78">
        <v>4</v>
      </c>
      <c r="M48" s="78"/>
      <c r="N48" s="78"/>
      <c r="O48" s="78"/>
      <c r="P48" s="73">
        <f t="shared" ref="P48:P62" si="4">SUM(I48:O48)</f>
        <v>25</v>
      </c>
      <c r="Q48" s="80"/>
      <c r="R48" s="47"/>
      <c r="S48" s="12"/>
    </row>
    <row r="49" spans="1:22" s="29" customFormat="1">
      <c r="A49" s="76">
        <v>3</v>
      </c>
      <c r="B49" s="46" t="s">
        <v>62</v>
      </c>
      <c r="C49" s="77"/>
      <c r="D49" s="77">
        <v>18</v>
      </c>
      <c r="E49" s="77">
        <v>17</v>
      </c>
      <c r="F49" s="77">
        <v>14</v>
      </c>
      <c r="G49" s="1185">
        <v>17</v>
      </c>
      <c r="H49" s="1186">
        <v>6</v>
      </c>
      <c r="I49" s="78">
        <v>2</v>
      </c>
      <c r="J49" s="79">
        <v>10</v>
      </c>
      <c r="K49" s="79">
        <v>2</v>
      </c>
      <c r="L49" s="78">
        <v>4</v>
      </c>
      <c r="M49" s="78">
        <v>1</v>
      </c>
      <c r="N49" s="78"/>
      <c r="O49" s="78"/>
      <c r="P49" s="73">
        <f t="shared" si="4"/>
        <v>19</v>
      </c>
      <c r="Q49" s="47"/>
      <c r="R49" s="47"/>
      <c r="S49" s="12"/>
    </row>
    <row r="50" spans="1:22" s="29" customFormat="1">
      <c r="A50" s="76">
        <v>4</v>
      </c>
      <c r="B50" s="46" t="s">
        <v>63</v>
      </c>
      <c r="C50" s="77"/>
      <c r="D50" s="77">
        <v>24</v>
      </c>
      <c r="E50" s="77">
        <v>27</v>
      </c>
      <c r="F50" s="77">
        <v>22</v>
      </c>
      <c r="G50" s="1185">
        <v>27</v>
      </c>
      <c r="H50" s="1185">
        <v>21</v>
      </c>
      <c r="I50" s="78">
        <v>2</v>
      </c>
      <c r="J50" s="79">
        <v>8</v>
      </c>
      <c r="K50" s="79">
        <v>2</v>
      </c>
      <c r="L50" s="78">
        <v>5</v>
      </c>
      <c r="M50" s="78"/>
      <c r="N50" s="78"/>
      <c r="O50" s="78"/>
      <c r="P50" s="73">
        <f t="shared" si="4"/>
        <v>17</v>
      </c>
      <c r="Q50" s="47"/>
      <c r="R50" s="47"/>
      <c r="S50" s="12"/>
    </row>
    <row r="51" spans="1:22" s="29" customFormat="1">
      <c r="A51" s="76">
        <v>5</v>
      </c>
      <c r="B51" s="46" t="s">
        <v>64</v>
      </c>
      <c r="C51" s="77"/>
      <c r="D51" s="77">
        <v>85</v>
      </c>
      <c r="E51" s="77">
        <v>30</v>
      </c>
      <c r="F51" s="77">
        <v>24</v>
      </c>
      <c r="G51" s="1185">
        <v>11</v>
      </c>
      <c r="H51" s="1185">
        <v>11</v>
      </c>
      <c r="I51" s="78">
        <v>4</v>
      </c>
      <c r="J51" s="79">
        <v>12</v>
      </c>
      <c r="K51" s="79">
        <v>5</v>
      </c>
      <c r="L51" s="78">
        <v>3</v>
      </c>
      <c r="M51" s="78"/>
      <c r="N51" s="78"/>
      <c r="O51" s="78"/>
      <c r="P51" s="73">
        <f t="shared" si="4"/>
        <v>24</v>
      </c>
      <c r="Q51" s="47"/>
      <c r="R51" s="47"/>
      <c r="S51" s="12"/>
    </row>
    <row r="52" spans="1:22" s="29" customFormat="1">
      <c r="A52" s="76">
        <v>6</v>
      </c>
      <c r="B52" s="46" t="s">
        <v>65</v>
      </c>
      <c r="C52" s="77"/>
      <c r="D52" s="77"/>
      <c r="E52" s="77">
        <v>4</v>
      </c>
      <c r="F52" s="77">
        <v>3</v>
      </c>
      <c r="G52" s="1185">
        <v>4</v>
      </c>
      <c r="H52" s="1185">
        <v>3</v>
      </c>
      <c r="I52" s="78">
        <v>1</v>
      </c>
      <c r="J52" s="79"/>
      <c r="K52" s="79">
        <v>2</v>
      </c>
      <c r="L52" s="78"/>
      <c r="M52" s="78">
        <v>1</v>
      </c>
      <c r="N52" s="78"/>
      <c r="O52" s="78"/>
      <c r="P52" s="73">
        <f t="shared" si="4"/>
        <v>4</v>
      </c>
      <c r="Q52" s="47"/>
      <c r="R52" s="47"/>
      <c r="S52" s="12"/>
    </row>
    <row r="53" spans="1:22" s="29" customFormat="1">
      <c r="A53" s="76">
        <v>7</v>
      </c>
      <c r="B53" s="46" t="s">
        <v>66</v>
      </c>
      <c r="C53" s="77"/>
      <c r="D53" s="77"/>
      <c r="E53" s="77">
        <v>4</v>
      </c>
      <c r="F53" s="77">
        <v>3</v>
      </c>
      <c r="G53" s="1185">
        <v>4</v>
      </c>
      <c r="H53" s="1185">
        <v>3</v>
      </c>
      <c r="I53" s="78">
        <v>1</v>
      </c>
      <c r="J53" s="79">
        <v>1</v>
      </c>
      <c r="K53" s="79">
        <v>2</v>
      </c>
      <c r="L53" s="78"/>
      <c r="M53" s="78"/>
      <c r="N53" s="78"/>
      <c r="O53" s="78"/>
      <c r="P53" s="73">
        <f t="shared" si="4"/>
        <v>4</v>
      </c>
      <c r="Q53" s="47"/>
      <c r="R53" s="47"/>
      <c r="S53" s="12"/>
    </row>
    <row r="54" spans="1:22" s="29" customFormat="1">
      <c r="A54" s="76">
        <v>8</v>
      </c>
      <c r="B54" s="46" t="s">
        <v>71</v>
      </c>
      <c r="C54" s="77"/>
      <c r="D54" s="77"/>
      <c r="E54" s="77">
        <v>3</v>
      </c>
      <c r="F54" s="77">
        <v>2</v>
      </c>
      <c r="G54" s="1185">
        <v>3</v>
      </c>
      <c r="H54" s="1185">
        <v>2</v>
      </c>
      <c r="I54" s="78"/>
      <c r="J54" s="79"/>
      <c r="K54" s="79">
        <v>1</v>
      </c>
      <c r="L54" s="78">
        <v>1</v>
      </c>
      <c r="M54" s="78"/>
      <c r="N54" s="78"/>
      <c r="O54" s="78"/>
      <c r="P54" s="73">
        <f>SUM(I54:O54)</f>
        <v>2</v>
      </c>
      <c r="Q54" s="47"/>
      <c r="R54" s="47"/>
      <c r="S54" s="12"/>
    </row>
    <row r="55" spans="1:22" s="29" customFormat="1">
      <c r="A55" s="76">
        <v>9</v>
      </c>
      <c r="B55" s="46" t="s">
        <v>67</v>
      </c>
      <c r="C55" s="77"/>
      <c r="D55" s="77"/>
      <c r="E55" s="77">
        <v>3</v>
      </c>
      <c r="F55" s="77">
        <v>2</v>
      </c>
      <c r="G55" s="1185">
        <v>3</v>
      </c>
      <c r="H55" s="1185">
        <v>2</v>
      </c>
      <c r="I55" s="78"/>
      <c r="J55" s="79">
        <v>1</v>
      </c>
      <c r="K55" s="79">
        <v>2</v>
      </c>
      <c r="L55" s="78"/>
      <c r="M55" s="78"/>
      <c r="N55" s="78"/>
      <c r="O55" s="78"/>
      <c r="P55" s="73">
        <f t="shared" si="4"/>
        <v>3</v>
      </c>
      <c r="Q55" s="47"/>
      <c r="R55" s="47"/>
      <c r="S55" s="12"/>
    </row>
    <row r="56" spans="1:22" s="29" customFormat="1">
      <c r="A56" s="76"/>
      <c r="B56" s="46" t="s">
        <v>68</v>
      </c>
      <c r="C56" s="77"/>
      <c r="D56" s="77">
        <v>11</v>
      </c>
      <c r="E56" s="77">
        <v>8</v>
      </c>
      <c r="F56" s="77">
        <v>7</v>
      </c>
      <c r="G56" s="1185">
        <v>8</v>
      </c>
      <c r="H56" s="1185">
        <v>7</v>
      </c>
      <c r="I56" s="78">
        <v>1</v>
      </c>
      <c r="J56" s="79">
        <v>3</v>
      </c>
      <c r="K56" s="79">
        <v>2</v>
      </c>
      <c r="L56" s="78"/>
      <c r="M56" s="78"/>
      <c r="N56" s="78"/>
      <c r="O56" s="78"/>
      <c r="P56" s="73">
        <f t="shared" si="4"/>
        <v>6</v>
      </c>
      <c r="Q56" s="47"/>
      <c r="R56" s="47"/>
      <c r="S56" s="12"/>
    </row>
    <row r="57" spans="1:22" s="29" customFormat="1">
      <c r="A57" s="76"/>
      <c r="B57" s="46" t="s">
        <v>69</v>
      </c>
      <c r="C57" s="77"/>
      <c r="D57" s="77"/>
      <c r="E57" s="77"/>
      <c r="F57" s="77">
        <v>11</v>
      </c>
      <c r="G57" s="1185">
        <v>11</v>
      </c>
      <c r="H57" s="1185">
        <v>11</v>
      </c>
      <c r="I57" s="78"/>
      <c r="J57" s="79">
        <v>8</v>
      </c>
      <c r="K57" s="79"/>
      <c r="L57" s="78">
        <v>2</v>
      </c>
      <c r="M57" s="78">
        <v>1</v>
      </c>
      <c r="N57" s="78"/>
      <c r="O57" s="78"/>
      <c r="P57" s="73">
        <f>SUM(I57:O57)</f>
        <v>11</v>
      </c>
      <c r="Q57" s="47"/>
      <c r="R57" s="47"/>
      <c r="S57" s="12"/>
    </row>
    <row r="58" spans="1:22" s="29" customFormat="1">
      <c r="A58" s="76"/>
      <c r="B58" s="46" t="s">
        <v>50</v>
      </c>
      <c r="C58" s="77"/>
      <c r="D58" s="77">
        <v>8</v>
      </c>
      <c r="E58" s="77"/>
      <c r="F58" s="77">
        <v>5</v>
      </c>
      <c r="G58" s="1185">
        <v>5</v>
      </c>
      <c r="H58" s="1185">
        <v>5</v>
      </c>
      <c r="I58" s="78"/>
      <c r="J58" s="79">
        <v>5</v>
      </c>
      <c r="K58" s="79"/>
      <c r="L58" s="78">
        <v>3</v>
      </c>
      <c r="M58" s="78"/>
      <c r="N58" s="78"/>
      <c r="O58" s="78"/>
      <c r="P58" s="73">
        <f t="shared" si="4"/>
        <v>8</v>
      </c>
      <c r="Q58" s="47"/>
      <c r="R58" s="47"/>
      <c r="S58" s="12"/>
    </row>
    <row r="59" spans="1:22" s="29" customFormat="1">
      <c r="A59" s="76"/>
      <c r="B59" s="46" t="s">
        <v>51</v>
      </c>
      <c r="C59" s="77"/>
      <c r="D59" s="77"/>
      <c r="E59" s="77"/>
      <c r="F59" s="77">
        <v>184</v>
      </c>
      <c r="G59" s="1185">
        <v>184</v>
      </c>
      <c r="H59" s="1185">
        <v>184</v>
      </c>
      <c r="I59" s="78"/>
      <c r="J59" s="79">
        <v>43</v>
      </c>
      <c r="K59" s="79"/>
      <c r="L59" s="78">
        <v>21</v>
      </c>
      <c r="M59" s="78">
        <v>27</v>
      </c>
      <c r="N59" s="78">
        <v>1</v>
      </c>
      <c r="O59" s="78">
        <v>4</v>
      </c>
      <c r="P59" s="73">
        <f t="shared" si="4"/>
        <v>96</v>
      </c>
      <c r="Q59" s="47"/>
      <c r="R59" s="47"/>
      <c r="S59" s="12"/>
    </row>
    <row r="60" spans="1:22" s="29" customFormat="1">
      <c r="A60" s="76"/>
      <c r="B60" s="46" t="s">
        <v>70</v>
      </c>
      <c r="C60" s="77"/>
      <c r="D60" s="77"/>
      <c r="E60" s="77"/>
      <c r="F60" s="77">
        <v>15</v>
      </c>
      <c r="G60" s="1185">
        <v>15</v>
      </c>
      <c r="H60" s="1185">
        <v>15</v>
      </c>
      <c r="I60" s="78"/>
      <c r="J60" s="79">
        <v>9</v>
      </c>
      <c r="K60" s="79"/>
      <c r="L60" s="78">
        <v>7</v>
      </c>
      <c r="M60" s="78"/>
      <c r="N60" s="78"/>
      <c r="O60" s="78"/>
      <c r="P60" s="73">
        <f>SUM(I60:O60)</f>
        <v>16</v>
      </c>
      <c r="Q60" s="47"/>
      <c r="R60" s="47"/>
      <c r="S60" s="12"/>
    </row>
    <row r="61" spans="1:22" s="29" customFormat="1">
      <c r="A61" s="76">
        <v>10</v>
      </c>
      <c r="B61" s="46" t="s">
        <v>52</v>
      </c>
      <c r="C61" s="77"/>
      <c r="D61" s="77"/>
      <c r="E61" s="77"/>
      <c r="F61" s="77">
        <v>7</v>
      </c>
      <c r="G61" s="1185">
        <v>7</v>
      </c>
      <c r="H61" s="1185">
        <v>7</v>
      </c>
      <c r="I61" s="78"/>
      <c r="J61" s="79">
        <v>6</v>
      </c>
      <c r="K61" s="79"/>
      <c r="L61" s="78">
        <v>5</v>
      </c>
      <c r="M61" s="78"/>
      <c r="N61" s="78"/>
      <c r="O61" s="78"/>
      <c r="P61" s="73">
        <f t="shared" si="4"/>
        <v>11</v>
      </c>
      <c r="Q61" s="47"/>
      <c r="R61" s="47"/>
      <c r="S61" s="12"/>
    </row>
    <row r="62" spans="1:22" s="29" customFormat="1">
      <c r="A62" s="81">
        <v>11</v>
      </c>
      <c r="B62" s="82" t="s">
        <v>53</v>
      </c>
      <c r="C62" s="83"/>
      <c r="D62" s="83"/>
      <c r="E62" s="83"/>
      <c r="F62" s="83">
        <v>11</v>
      </c>
      <c r="G62" s="1187">
        <v>11</v>
      </c>
      <c r="H62" s="1187">
        <v>11</v>
      </c>
      <c r="I62" s="84"/>
      <c r="J62" s="85">
        <v>8</v>
      </c>
      <c r="K62" s="85"/>
      <c r="L62" s="84">
        <v>1</v>
      </c>
      <c r="M62" s="84"/>
      <c r="N62" s="84"/>
      <c r="O62" s="84"/>
      <c r="P62" s="73">
        <f t="shared" si="4"/>
        <v>9</v>
      </c>
      <c r="Q62" s="86"/>
      <c r="R62" s="86"/>
      <c r="S62" s="18"/>
    </row>
    <row r="63" spans="1:22" s="29" customFormat="1">
      <c r="A63" s="61"/>
      <c r="B63" s="61" t="s">
        <v>4</v>
      </c>
      <c r="C63" s="87">
        <f t="shared" ref="C63:D63" si="5">SUM(C47:C62)</f>
        <v>0</v>
      </c>
      <c r="D63" s="87">
        <f t="shared" si="5"/>
        <v>188</v>
      </c>
      <c r="E63" s="87">
        <f>SUM(E47:E62)</f>
        <v>133</v>
      </c>
      <c r="F63" s="87">
        <f>SUM(F47:F62)</f>
        <v>340</v>
      </c>
      <c r="G63" s="1188">
        <f>SUM(G47:G62)</f>
        <v>347</v>
      </c>
      <c r="H63" s="1188">
        <f t="shared" ref="H63" si="6">SUM(H47:H62)</f>
        <v>315</v>
      </c>
      <c r="I63" s="63">
        <f>SUM(I47:I62)</f>
        <v>22</v>
      </c>
      <c r="J63" s="63">
        <f t="shared" ref="J63:O63" si="7">SUM(J47:J62)</f>
        <v>125</v>
      </c>
      <c r="K63" s="63">
        <f t="shared" si="7"/>
        <v>22</v>
      </c>
      <c r="L63" s="63">
        <f t="shared" si="7"/>
        <v>57</v>
      </c>
      <c r="M63" s="63">
        <f t="shared" si="7"/>
        <v>30</v>
      </c>
      <c r="N63" s="63">
        <f t="shared" si="7"/>
        <v>1</v>
      </c>
      <c r="O63" s="63">
        <f t="shared" si="7"/>
        <v>4</v>
      </c>
      <c r="P63" s="88">
        <f t="shared" ref="P63" si="8">SUM(P47:P62)</f>
        <v>261</v>
      </c>
      <c r="Q63" s="62"/>
      <c r="R63" s="62"/>
      <c r="S63" s="12"/>
    </row>
    <row r="64" spans="1:22" s="19" customFormat="1">
      <c r="A64" s="13"/>
      <c r="B64" s="13" t="s">
        <v>31</v>
      </c>
      <c r="C64" s="15"/>
      <c r="D64" s="16"/>
      <c r="E64" s="16"/>
      <c r="F64" s="16"/>
      <c r="G64" s="15"/>
      <c r="H64" s="16"/>
      <c r="I64" s="14"/>
      <c r="J64" s="14"/>
      <c r="K64" s="16"/>
      <c r="L64" s="17"/>
      <c r="M64" s="89"/>
      <c r="N64" s="14"/>
      <c r="O64" s="14"/>
      <c r="P64" s="14"/>
      <c r="Q64" s="14"/>
      <c r="R64" s="12"/>
      <c r="S64" s="12"/>
      <c r="T64" s="12"/>
      <c r="U64" s="12"/>
      <c r="V64" s="12"/>
    </row>
    <row r="65" spans="1:27" s="29" customFormat="1" ht="23.25" customHeight="1">
      <c r="A65" s="24"/>
      <c r="B65" s="24"/>
      <c r="C65" s="20" t="s">
        <v>76</v>
      </c>
      <c r="D65" s="21"/>
      <c r="E65" s="20" t="s">
        <v>57</v>
      </c>
      <c r="F65" s="129"/>
      <c r="G65" s="20" t="s">
        <v>79</v>
      </c>
      <c r="H65" s="64"/>
      <c r="I65" s="1229" t="s">
        <v>39</v>
      </c>
      <c r="J65" s="1230"/>
      <c r="K65" s="1230"/>
      <c r="L65" s="1230"/>
      <c r="M65" s="1230"/>
      <c r="N65" s="1230"/>
      <c r="O65" s="1230"/>
      <c r="P65" s="1231"/>
      <c r="Q65" s="27" t="s">
        <v>58</v>
      </c>
      <c r="R65" s="28" t="s">
        <v>58</v>
      </c>
      <c r="S65" s="12"/>
      <c r="T65" s="12"/>
      <c r="U65" s="12"/>
    </row>
    <row r="66" spans="1:27" s="29" customFormat="1" ht="43.5" customHeight="1">
      <c r="A66" s="31"/>
      <c r="B66" s="31" t="s">
        <v>32</v>
      </c>
      <c r="C66" s="135" t="s">
        <v>80</v>
      </c>
      <c r="D66" s="136" t="s">
        <v>89</v>
      </c>
      <c r="E66" s="32" t="s">
        <v>55</v>
      </c>
      <c r="F66" s="65" t="s">
        <v>56</v>
      </c>
      <c r="G66" s="172" t="s">
        <v>55</v>
      </c>
      <c r="H66" s="1183" t="s">
        <v>56</v>
      </c>
      <c r="I66" s="34" t="s">
        <v>5</v>
      </c>
      <c r="J66" s="34" t="s">
        <v>6</v>
      </c>
      <c r="K66" s="35" t="s">
        <v>40</v>
      </c>
      <c r="L66" s="34" t="s">
        <v>41</v>
      </c>
      <c r="M66" s="36" t="s">
        <v>49</v>
      </c>
      <c r="N66" s="36" t="s">
        <v>48</v>
      </c>
      <c r="O66" s="36"/>
      <c r="P66" s="35" t="s">
        <v>4</v>
      </c>
      <c r="Q66" s="32" t="s">
        <v>55</v>
      </c>
      <c r="R66" s="65" t="s">
        <v>56</v>
      </c>
      <c r="S66" s="12"/>
      <c r="T66" s="12"/>
      <c r="U66" s="12"/>
    </row>
    <row r="67" spans="1:27" s="19" customFormat="1" ht="23.25" customHeight="1">
      <c r="A67" s="90" t="s">
        <v>33</v>
      </c>
      <c r="B67" s="91" t="s">
        <v>34</v>
      </c>
      <c r="C67" s="39"/>
      <c r="D67" s="39"/>
      <c r="E67" s="130"/>
      <c r="F67" s="39"/>
      <c r="G67" s="1189"/>
      <c r="H67" s="1189"/>
      <c r="I67" s="92"/>
      <c r="J67" s="93"/>
      <c r="K67" s="94"/>
      <c r="L67" s="95"/>
      <c r="M67" s="96"/>
      <c r="N67" s="96"/>
      <c r="O67" s="96"/>
      <c r="P67" s="96"/>
      <c r="Q67" s="39"/>
      <c r="R67" s="39"/>
      <c r="S67" s="12"/>
      <c r="T67" s="12"/>
      <c r="U67" s="12"/>
    </row>
    <row r="68" spans="1:27" s="29" customFormat="1" ht="21" customHeight="1">
      <c r="A68" s="45">
        <v>1</v>
      </c>
      <c r="B68" s="97" t="s">
        <v>9</v>
      </c>
      <c r="C68" s="162">
        <f>412.285+52.78</f>
        <v>465.06500000000005</v>
      </c>
      <c r="D68" s="166">
        <f>+C68*0.45</f>
        <v>209.27925000000002</v>
      </c>
      <c r="E68" s="131"/>
      <c r="F68" s="47"/>
      <c r="G68" s="1190"/>
      <c r="H68" s="1190"/>
      <c r="I68" s="98"/>
      <c r="J68" s="78">
        <v>85</v>
      </c>
      <c r="K68" s="99">
        <v>7</v>
      </c>
      <c r="L68" s="78">
        <v>46</v>
      </c>
      <c r="M68" s="79">
        <v>58</v>
      </c>
      <c r="N68" s="79">
        <v>15</v>
      </c>
      <c r="O68" s="79"/>
      <c r="P68" s="79">
        <f>SUM(J68:O68)</f>
        <v>211</v>
      </c>
      <c r="Q68" s="47"/>
      <c r="R68" s="47"/>
      <c r="S68" s="12"/>
      <c r="T68" s="12"/>
      <c r="U68" s="12"/>
    </row>
    <row r="69" spans="1:27" s="29" customFormat="1" ht="21" customHeight="1">
      <c r="A69" s="45">
        <v>2</v>
      </c>
      <c r="B69" s="97" t="s">
        <v>8</v>
      </c>
      <c r="C69" s="47">
        <v>33.654000000000003</v>
      </c>
      <c r="D69" s="166">
        <f t="shared" ref="D69:D74" si="9">+C69*0.45</f>
        <v>15.144300000000001</v>
      </c>
      <c r="E69" s="131"/>
      <c r="F69" s="47"/>
      <c r="G69" s="1190"/>
      <c r="H69" s="1190"/>
      <c r="I69" s="98"/>
      <c r="J69" s="78">
        <v>10</v>
      </c>
      <c r="K69" s="99"/>
      <c r="L69" s="78">
        <v>8</v>
      </c>
      <c r="M69" s="79"/>
      <c r="N69" s="79">
        <v>2</v>
      </c>
      <c r="O69" s="79"/>
      <c r="P69" s="79">
        <f t="shared" ref="P69:P74" si="10">SUM(J69:O69)</f>
        <v>20</v>
      </c>
      <c r="Q69" s="47"/>
      <c r="R69" s="47"/>
      <c r="S69" s="12"/>
      <c r="T69" s="12"/>
      <c r="U69" s="12"/>
    </row>
    <row r="70" spans="1:27" s="29" customFormat="1" ht="21" customHeight="1">
      <c r="A70" s="45">
        <v>3</v>
      </c>
      <c r="B70" s="97" t="s">
        <v>90</v>
      </c>
      <c r="C70" s="47">
        <v>21.122</v>
      </c>
      <c r="D70" s="166">
        <f t="shared" si="9"/>
        <v>9.504900000000001</v>
      </c>
      <c r="E70" s="131"/>
      <c r="F70" s="47"/>
      <c r="G70" s="1190"/>
      <c r="H70" s="1190"/>
      <c r="I70" s="98"/>
      <c r="J70" s="78">
        <v>3</v>
      </c>
      <c r="K70" s="99"/>
      <c r="L70" s="78">
        <v>1</v>
      </c>
      <c r="M70" s="79"/>
      <c r="N70" s="79"/>
      <c r="O70" s="79"/>
      <c r="P70" s="79">
        <f t="shared" si="10"/>
        <v>4</v>
      </c>
      <c r="Q70" s="47"/>
      <c r="R70" s="47"/>
      <c r="S70" s="12"/>
      <c r="T70" s="12"/>
      <c r="U70" s="12"/>
      <c r="V70" s="12"/>
      <c r="W70" s="12"/>
      <c r="X70" s="12"/>
      <c r="Y70" s="12"/>
      <c r="Z70" s="12"/>
      <c r="AA70" s="12"/>
    </row>
    <row r="71" spans="1:27" s="29" customFormat="1" ht="21" customHeight="1">
      <c r="A71" s="45">
        <v>4</v>
      </c>
      <c r="B71" s="97" t="s">
        <v>7</v>
      </c>
      <c r="C71" s="47">
        <v>14.9</v>
      </c>
      <c r="D71" s="166">
        <f t="shared" si="9"/>
        <v>6.7050000000000001</v>
      </c>
      <c r="E71" s="131"/>
      <c r="F71" s="47"/>
      <c r="G71" s="1190"/>
      <c r="H71" s="1190"/>
      <c r="I71" s="98"/>
      <c r="J71" s="78">
        <v>5</v>
      </c>
      <c r="K71" s="99"/>
      <c r="L71" s="78">
        <v>1</v>
      </c>
      <c r="M71" s="79"/>
      <c r="N71" s="79"/>
      <c r="O71" s="79">
        <v>2</v>
      </c>
      <c r="P71" s="79">
        <f t="shared" si="10"/>
        <v>8</v>
      </c>
      <c r="Q71" s="47"/>
      <c r="R71" s="47"/>
      <c r="S71" s="12"/>
      <c r="T71" s="12"/>
      <c r="U71" s="12"/>
      <c r="V71" s="12"/>
      <c r="W71" s="12"/>
      <c r="X71" s="12"/>
      <c r="Y71" s="12"/>
      <c r="Z71" s="12"/>
      <c r="AA71" s="12"/>
    </row>
    <row r="72" spans="1:27" s="29" customFormat="1" ht="21" customHeight="1">
      <c r="A72" s="45">
        <v>5</v>
      </c>
      <c r="B72" s="97" t="s">
        <v>35</v>
      </c>
      <c r="C72" s="47"/>
      <c r="D72" s="166">
        <f t="shared" si="9"/>
        <v>0</v>
      </c>
      <c r="E72" s="131"/>
      <c r="F72" s="47"/>
      <c r="G72" s="1190"/>
      <c r="H72" s="1190"/>
      <c r="I72" s="98"/>
      <c r="J72" s="78"/>
      <c r="K72" s="99"/>
      <c r="L72" s="78"/>
      <c r="M72" s="79"/>
      <c r="N72" s="79"/>
      <c r="O72" s="79"/>
      <c r="P72" s="79">
        <f t="shared" si="10"/>
        <v>0</v>
      </c>
      <c r="Q72" s="47"/>
      <c r="R72" s="47"/>
      <c r="S72" s="12"/>
      <c r="T72" s="12"/>
      <c r="U72" s="12"/>
      <c r="V72" s="12"/>
      <c r="W72" s="12"/>
      <c r="X72" s="12"/>
      <c r="Y72" s="12"/>
      <c r="Z72" s="12"/>
      <c r="AA72" s="12"/>
    </row>
    <row r="73" spans="1:27" s="29" customFormat="1" ht="21" customHeight="1">
      <c r="A73" s="45">
        <v>6</v>
      </c>
      <c r="B73" s="97" t="s">
        <v>36</v>
      </c>
      <c r="C73" s="47">
        <v>12.1</v>
      </c>
      <c r="D73" s="166">
        <f t="shared" si="9"/>
        <v>5.4450000000000003</v>
      </c>
      <c r="E73" s="131"/>
      <c r="F73" s="47"/>
      <c r="G73" s="1190"/>
      <c r="H73" s="1190"/>
      <c r="I73" s="98"/>
      <c r="J73" s="78">
        <v>1</v>
      </c>
      <c r="K73" s="99"/>
      <c r="L73" s="78">
        <v>1</v>
      </c>
      <c r="M73" s="79"/>
      <c r="N73" s="79"/>
      <c r="O73" s="79"/>
      <c r="P73" s="79">
        <f t="shared" si="10"/>
        <v>2</v>
      </c>
      <c r="Q73" s="47"/>
      <c r="R73" s="47"/>
      <c r="S73" s="12"/>
      <c r="T73" s="12"/>
      <c r="U73" s="12"/>
      <c r="V73" s="12"/>
      <c r="W73" s="12"/>
      <c r="X73" s="12"/>
      <c r="Y73" s="12"/>
      <c r="Z73" s="12"/>
      <c r="AA73" s="12"/>
    </row>
    <row r="74" spans="1:27" s="29" customFormat="1" ht="21" customHeight="1">
      <c r="A74" s="45">
        <v>7</v>
      </c>
      <c r="B74" s="97" t="s">
        <v>12</v>
      </c>
      <c r="C74" s="47">
        <v>13.866</v>
      </c>
      <c r="D74" s="166">
        <f t="shared" si="9"/>
        <v>6.2397</v>
      </c>
      <c r="E74" s="131"/>
      <c r="F74" s="47"/>
      <c r="G74" s="1190"/>
      <c r="H74" s="1190"/>
      <c r="I74" s="98"/>
      <c r="J74" s="78">
        <v>1</v>
      </c>
      <c r="K74" s="99"/>
      <c r="L74" s="78">
        <v>1</v>
      </c>
      <c r="M74" s="79">
        <v>1</v>
      </c>
      <c r="N74" s="79"/>
      <c r="O74" s="79"/>
      <c r="P74" s="79">
        <f t="shared" si="10"/>
        <v>3</v>
      </c>
      <c r="Q74" s="47"/>
      <c r="R74" s="47"/>
      <c r="S74" s="12"/>
      <c r="T74" s="12"/>
      <c r="U74" s="12"/>
      <c r="V74" s="12"/>
      <c r="W74" s="12"/>
      <c r="X74" s="12"/>
      <c r="Y74" s="12"/>
      <c r="Z74" s="12"/>
      <c r="AA74" s="12"/>
    </row>
    <row r="75" spans="1:27" s="29" customFormat="1" ht="23.25" customHeight="1">
      <c r="A75" s="104"/>
      <c r="B75" s="105" t="s">
        <v>4</v>
      </c>
      <c r="C75" s="167">
        <f ca="1">SUM(C68:C80)</f>
        <v>566.70699999999999</v>
      </c>
      <c r="D75" s="167">
        <f ca="1">SUM(D68:D80)</f>
        <v>255.01815000000002</v>
      </c>
      <c r="E75" s="165">
        <v>510.06</v>
      </c>
      <c r="F75" s="165">
        <v>408.05</v>
      </c>
      <c r="G75" s="180">
        <v>510.06</v>
      </c>
      <c r="H75" s="180">
        <v>408.05</v>
      </c>
      <c r="I75" s="106">
        <f t="shared" ref="I75:N75" ca="1" si="11">SUM(I68:I80)</f>
        <v>0</v>
      </c>
      <c r="J75" s="107">
        <f t="shared" ca="1" si="11"/>
        <v>114</v>
      </c>
      <c r="K75" s="107">
        <f t="shared" ca="1" si="11"/>
        <v>7</v>
      </c>
      <c r="L75" s="107">
        <f t="shared" ca="1" si="11"/>
        <v>68</v>
      </c>
      <c r="M75" s="107">
        <f t="shared" ca="1" si="11"/>
        <v>62</v>
      </c>
      <c r="N75" s="107">
        <f t="shared" ca="1" si="11"/>
        <v>17</v>
      </c>
      <c r="O75" s="107"/>
      <c r="P75" s="107">
        <f ca="1">SUM(P68:P80)</f>
        <v>270</v>
      </c>
      <c r="Q75" s="62"/>
      <c r="R75" s="62"/>
      <c r="S75" s="12"/>
      <c r="T75" s="12"/>
      <c r="U75" s="12"/>
      <c r="V75" s="12"/>
      <c r="W75" s="12"/>
      <c r="X75" s="12"/>
      <c r="Y75" s="12"/>
      <c r="Z75" s="12"/>
      <c r="AA75" s="12"/>
    </row>
    <row r="76" spans="1:27" s="19" customFormat="1" ht="23.25" customHeight="1">
      <c r="A76" s="90" t="s">
        <v>37</v>
      </c>
      <c r="B76" s="91" t="s">
        <v>38</v>
      </c>
      <c r="C76" s="108"/>
      <c r="D76" s="108" t="s">
        <v>87</v>
      </c>
      <c r="E76" s="108"/>
      <c r="F76" s="108"/>
      <c r="G76" s="1191"/>
      <c r="H76" s="1191"/>
      <c r="I76" s="96"/>
      <c r="J76" s="109"/>
      <c r="K76" s="94"/>
      <c r="L76" s="109"/>
      <c r="M76" s="110"/>
      <c r="N76" s="110"/>
      <c r="O76" s="110"/>
      <c r="P76" s="111"/>
      <c r="Q76" s="108"/>
      <c r="R76" s="39"/>
      <c r="S76" s="12"/>
      <c r="T76" s="12"/>
      <c r="U76" s="12"/>
      <c r="V76" s="12"/>
      <c r="W76" s="12"/>
      <c r="X76" s="12"/>
      <c r="Y76" s="12"/>
      <c r="Z76" s="12"/>
      <c r="AA76" s="12"/>
    </row>
    <row r="77" spans="1:27" s="29" customFormat="1" ht="19.5" customHeight="1">
      <c r="A77" s="45">
        <v>1</v>
      </c>
      <c r="B77" s="97" t="s">
        <v>22</v>
      </c>
      <c r="C77" s="112">
        <v>3</v>
      </c>
      <c r="D77" s="112">
        <v>12</v>
      </c>
      <c r="E77" s="112"/>
      <c r="F77" s="112"/>
      <c r="G77" s="1192"/>
      <c r="H77" s="1192"/>
      <c r="I77" s="113"/>
      <c r="J77" s="78">
        <v>11</v>
      </c>
      <c r="K77" s="99"/>
      <c r="L77" s="78">
        <v>7</v>
      </c>
      <c r="M77" s="79"/>
      <c r="N77" s="79"/>
      <c r="O77" s="79"/>
      <c r="P77" s="79">
        <f>SUM(J77:O77)</f>
        <v>18</v>
      </c>
      <c r="Q77" s="112"/>
      <c r="R77" s="47"/>
      <c r="S77" s="12"/>
      <c r="T77" s="12"/>
      <c r="U77" s="12"/>
      <c r="V77" s="12"/>
      <c r="W77" s="12"/>
      <c r="X77" s="12"/>
      <c r="Y77" s="12"/>
      <c r="Z77" s="12"/>
      <c r="AA77" s="12"/>
    </row>
    <row r="78" spans="1:27" s="29" customFormat="1" ht="19.5" customHeight="1">
      <c r="A78" s="45">
        <v>2</v>
      </c>
      <c r="B78" s="97" t="s">
        <v>20</v>
      </c>
      <c r="C78" s="114">
        <v>3</v>
      </c>
      <c r="D78" s="115" t="s">
        <v>88</v>
      </c>
      <c r="E78" s="115"/>
      <c r="F78" s="115"/>
      <c r="G78" s="1193"/>
      <c r="H78" s="1194"/>
      <c r="I78" s="113"/>
      <c r="J78" s="78"/>
      <c r="K78" s="99"/>
      <c r="L78" s="78">
        <v>1</v>
      </c>
      <c r="M78" s="79"/>
      <c r="N78" s="79"/>
      <c r="O78" s="79"/>
      <c r="P78" s="79">
        <f t="shared" ref="P78:P79" si="12">SUM(J78:O78)</f>
        <v>1</v>
      </c>
      <c r="Q78" s="114"/>
      <c r="R78" s="116"/>
      <c r="S78" s="12"/>
      <c r="T78" s="12"/>
      <c r="U78" s="12"/>
      <c r="V78" s="12"/>
      <c r="W78" s="12"/>
      <c r="X78" s="12"/>
      <c r="Y78" s="12"/>
      <c r="Z78" s="12"/>
      <c r="AA78" s="12"/>
    </row>
    <row r="79" spans="1:27" s="29" customFormat="1" ht="19.5" customHeight="1">
      <c r="A79" s="100">
        <v>3</v>
      </c>
      <c r="B79" s="101" t="s">
        <v>24</v>
      </c>
      <c r="C79" s="117">
        <v>3</v>
      </c>
      <c r="D79" s="118" t="s">
        <v>88</v>
      </c>
      <c r="E79" s="118"/>
      <c r="F79" s="118"/>
      <c r="G79" s="1195"/>
      <c r="H79" s="1196"/>
      <c r="I79" s="119"/>
      <c r="J79" s="84">
        <v>2</v>
      </c>
      <c r="K79" s="103"/>
      <c r="L79" s="84"/>
      <c r="M79" s="85">
        <v>2</v>
      </c>
      <c r="N79" s="85"/>
      <c r="O79" s="85"/>
      <c r="P79" s="85">
        <f t="shared" si="12"/>
        <v>4</v>
      </c>
      <c r="Q79" s="117"/>
      <c r="R79" s="120"/>
      <c r="S79" s="12"/>
      <c r="T79" s="12"/>
      <c r="U79" s="12"/>
      <c r="V79" s="12"/>
      <c r="W79" s="12"/>
      <c r="X79" s="12"/>
      <c r="Y79" s="12"/>
      <c r="Z79" s="12"/>
      <c r="AA79" s="12"/>
    </row>
    <row r="80" spans="1:27" s="29" customFormat="1" ht="19.5" customHeight="1">
      <c r="A80" s="100">
        <v>4</v>
      </c>
      <c r="B80" s="101" t="s">
        <v>26</v>
      </c>
      <c r="C80" s="86">
        <v>6</v>
      </c>
      <c r="D80" s="166">
        <f>+C80*0.45</f>
        <v>2.7</v>
      </c>
      <c r="E80" s="132"/>
      <c r="F80" s="86"/>
      <c r="G80" s="1197"/>
      <c r="H80" s="1197"/>
      <c r="I80" s="102"/>
      <c r="J80" s="84">
        <v>9</v>
      </c>
      <c r="K80" s="103"/>
      <c r="L80" s="84">
        <v>10</v>
      </c>
      <c r="M80" s="85">
        <v>3</v>
      </c>
      <c r="N80" s="85"/>
      <c r="O80" s="85"/>
      <c r="P80" s="85">
        <f>SUM(J80:O80)</f>
        <v>22</v>
      </c>
      <c r="Q80" s="86"/>
      <c r="R80" s="86"/>
      <c r="S80" s="12"/>
      <c r="T80" s="12"/>
      <c r="U80" s="12"/>
      <c r="V80" s="12"/>
      <c r="W80" s="12"/>
      <c r="X80" s="12"/>
      <c r="Y80" s="12"/>
      <c r="Z80" s="12"/>
      <c r="AA80" s="12"/>
    </row>
    <row r="81" spans="1:28" s="29" customFormat="1" ht="23.25" customHeight="1">
      <c r="A81" s="104"/>
      <c r="B81" s="121" t="s">
        <v>4</v>
      </c>
      <c r="C81" s="122">
        <f>SUM(C77:C79)</f>
        <v>9</v>
      </c>
      <c r="D81" s="122">
        <f>SUM(D77:D79)</f>
        <v>12</v>
      </c>
      <c r="E81" s="1179">
        <v>62.69</v>
      </c>
      <c r="F81" s="1180">
        <v>50.15</v>
      </c>
      <c r="G81" s="180">
        <v>62.69</v>
      </c>
      <c r="H81" s="180">
        <v>50.15</v>
      </c>
      <c r="I81" s="123">
        <f t="shared" ref="I81" si="13">SUM(I78)</f>
        <v>0</v>
      </c>
      <c r="J81" s="63">
        <f>SUM(J77:J79)</f>
        <v>13</v>
      </c>
      <c r="K81" s="63">
        <f>SUM(K77:K79)</f>
        <v>0</v>
      </c>
      <c r="L81" s="63">
        <f>SUM(L77:L79)</f>
        <v>8</v>
      </c>
      <c r="M81" s="63">
        <f>SUM(M77:M79)</f>
        <v>2</v>
      </c>
      <c r="N81" s="63">
        <f>SUM(N77:N79)</f>
        <v>0</v>
      </c>
      <c r="O81" s="63"/>
      <c r="P81" s="63">
        <f>SUM(I81:O81)</f>
        <v>23</v>
      </c>
      <c r="Q81" s="122">
        <f t="shared" ref="Q81:R81" si="14">SUM(Q78)</f>
        <v>0</v>
      </c>
      <c r="R81" s="122">
        <f t="shared" si="14"/>
        <v>0</v>
      </c>
      <c r="S81" s="12"/>
      <c r="T81" s="12"/>
      <c r="U81" s="12"/>
      <c r="V81" s="12"/>
      <c r="W81" s="12"/>
      <c r="X81" s="12"/>
      <c r="Y81" s="12"/>
      <c r="Z81" s="12"/>
      <c r="AA81" s="12"/>
    </row>
    <row r="82" spans="1:28" s="29" customFormat="1">
      <c r="A82" s="60"/>
      <c r="B82" s="124"/>
      <c r="C82" s="125"/>
      <c r="D82" s="126"/>
      <c r="E82" s="126"/>
      <c r="F82" s="126"/>
      <c r="G82" s="125"/>
      <c r="H82" s="126"/>
      <c r="I82" s="60"/>
      <c r="J82" s="60"/>
      <c r="K82" s="126"/>
      <c r="L82" s="127"/>
      <c r="M82" s="128"/>
      <c r="N82" s="60"/>
      <c r="O82" s="60"/>
      <c r="P82" s="60"/>
      <c r="Q82" s="60"/>
      <c r="R82" s="12"/>
      <c r="S82" s="12"/>
      <c r="T82" s="12"/>
      <c r="U82" s="12"/>
      <c r="V82" s="12"/>
      <c r="W82" s="12"/>
      <c r="X82" s="12"/>
      <c r="Y82" s="12"/>
      <c r="Z82" s="12"/>
      <c r="AA82" s="12"/>
      <c r="AB82" s="12"/>
    </row>
    <row r="83" spans="1:28" s="29" customFormat="1">
      <c r="A83" s="60"/>
      <c r="B83" s="124"/>
      <c r="C83" s="125"/>
      <c r="D83" s="126"/>
      <c r="E83" s="126"/>
      <c r="F83" s="126"/>
      <c r="G83" s="125"/>
      <c r="H83" s="126"/>
      <c r="I83" s="60"/>
      <c r="J83" s="60"/>
      <c r="K83" s="126"/>
      <c r="L83" s="127"/>
      <c r="M83" s="128"/>
      <c r="N83" s="60"/>
      <c r="O83" s="60"/>
      <c r="P83" s="60"/>
      <c r="Q83" s="60"/>
      <c r="R83" s="12"/>
      <c r="S83" s="12"/>
      <c r="T83" s="12"/>
      <c r="U83" s="12"/>
      <c r="V83" s="12"/>
      <c r="W83" s="12"/>
      <c r="X83" s="12"/>
      <c r="Y83" s="12"/>
      <c r="Z83" s="12"/>
      <c r="AA83" s="12"/>
      <c r="AB83" s="12"/>
    </row>
    <row r="84" spans="1:28" s="29" customFormat="1">
      <c r="A84" s="60"/>
      <c r="B84" s="60"/>
      <c r="C84" s="125"/>
      <c r="D84" s="126"/>
      <c r="E84" s="126"/>
      <c r="F84" s="126"/>
      <c r="G84" s="125"/>
      <c r="H84" s="126"/>
      <c r="I84" s="60"/>
      <c r="J84" s="60"/>
      <c r="K84" s="126"/>
      <c r="L84" s="127"/>
      <c r="M84" s="128"/>
      <c r="N84" s="60"/>
      <c r="O84" s="60"/>
      <c r="P84" s="60"/>
      <c r="Q84" s="60"/>
      <c r="R84" s="12"/>
      <c r="S84" s="12"/>
      <c r="T84" s="12"/>
      <c r="U84" s="12"/>
      <c r="V84" s="12"/>
      <c r="W84" s="12"/>
      <c r="X84" s="12"/>
      <c r="Y84" s="12"/>
      <c r="Z84" s="12"/>
      <c r="AA84" s="12"/>
      <c r="AB84" s="12"/>
    </row>
    <row r="85" spans="1:28" s="29" customFormat="1">
      <c r="A85" s="60"/>
      <c r="B85" s="60"/>
      <c r="C85" s="125"/>
      <c r="D85" s="126"/>
      <c r="E85" s="126"/>
      <c r="F85" s="126"/>
      <c r="G85" s="125"/>
      <c r="H85" s="126"/>
      <c r="I85" s="60"/>
      <c r="J85" s="60"/>
      <c r="K85" s="126"/>
      <c r="L85" s="127"/>
      <c r="M85" s="128"/>
      <c r="N85" s="60"/>
      <c r="O85" s="60"/>
      <c r="P85" s="60"/>
      <c r="Q85" s="60"/>
      <c r="R85" s="12"/>
      <c r="S85" s="12"/>
      <c r="T85" s="12"/>
      <c r="U85" s="12"/>
      <c r="V85" s="12"/>
      <c r="W85" s="12"/>
      <c r="X85" s="12"/>
      <c r="Y85" s="12"/>
      <c r="Z85" s="12"/>
      <c r="AA85" s="12"/>
      <c r="AB85" s="12"/>
    </row>
    <row r="86" spans="1:28" s="29" customFormat="1">
      <c r="A86" s="60"/>
      <c r="B86" s="60"/>
      <c r="C86" s="125"/>
      <c r="D86" s="126"/>
      <c r="E86" s="126"/>
      <c r="F86" s="126"/>
      <c r="G86" s="125"/>
      <c r="H86" s="126"/>
      <c r="I86" s="60"/>
      <c r="J86" s="60"/>
      <c r="K86" s="126"/>
      <c r="L86" s="127"/>
      <c r="M86" s="128"/>
      <c r="N86" s="60"/>
      <c r="O86" s="60"/>
      <c r="P86" s="60"/>
      <c r="Q86" s="60"/>
      <c r="R86" s="12"/>
      <c r="S86" s="12"/>
      <c r="T86" s="12"/>
      <c r="U86" s="12"/>
      <c r="V86" s="12"/>
      <c r="W86" s="12"/>
      <c r="X86" s="12"/>
      <c r="Y86" s="12"/>
      <c r="Z86" s="12"/>
      <c r="AA86" s="12"/>
      <c r="AB86" s="12"/>
    </row>
    <row r="87" spans="1:28" s="29" customFormat="1">
      <c r="A87" s="60"/>
      <c r="B87" s="60"/>
      <c r="C87" s="125"/>
      <c r="D87" s="126"/>
      <c r="E87" s="126"/>
      <c r="F87" s="126"/>
      <c r="G87" s="125"/>
      <c r="H87" s="126"/>
      <c r="I87" s="60"/>
      <c r="J87" s="60"/>
      <c r="K87" s="126"/>
      <c r="L87" s="127"/>
      <c r="M87" s="128"/>
      <c r="N87" s="60"/>
      <c r="O87" s="60"/>
      <c r="P87" s="60"/>
      <c r="Q87" s="60"/>
      <c r="R87" s="12"/>
      <c r="S87" s="12"/>
      <c r="T87" s="12"/>
      <c r="U87" s="12"/>
      <c r="V87" s="12"/>
      <c r="W87" s="12"/>
      <c r="X87" s="12"/>
      <c r="Y87" s="12"/>
      <c r="Z87" s="12"/>
      <c r="AA87" s="12"/>
      <c r="AB87" s="12"/>
    </row>
    <row r="88" spans="1:28" s="29" customFormat="1">
      <c r="A88" s="60"/>
      <c r="B88" s="60"/>
      <c r="C88" s="125"/>
      <c r="D88" s="126"/>
      <c r="E88" s="126"/>
      <c r="F88" s="126"/>
      <c r="G88" s="125"/>
      <c r="H88" s="126"/>
      <c r="I88" s="60"/>
      <c r="J88" s="60"/>
      <c r="K88" s="126"/>
      <c r="L88" s="127"/>
      <c r="M88" s="128"/>
      <c r="N88" s="60"/>
      <c r="O88" s="60"/>
      <c r="P88" s="60"/>
      <c r="Q88" s="60"/>
      <c r="R88" s="12"/>
      <c r="S88" s="12"/>
      <c r="T88" s="12"/>
      <c r="U88" s="12"/>
      <c r="V88" s="12"/>
      <c r="W88" s="12"/>
      <c r="X88" s="12"/>
      <c r="Y88" s="12"/>
      <c r="Z88" s="12"/>
      <c r="AA88" s="12"/>
      <c r="AB88" s="12"/>
    </row>
    <row r="89" spans="1:28" s="29" customFormat="1">
      <c r="A89" s="60"/>
      <c r="B89" s="60"/>
      <c r="C89" s="125"/>
      <c r="D89" s="126"/>
      <c r="E89" s="126"/>
      <c r="F89" s="126"/>
      <c r="G89" s="125"/>
      <c r="H89" s="126"/>
      <c r="I89" s="60"/>
      <c r="J89" s="60"/>
      <c r="K89" s="126"/>
      <c r="L89" s="127"/>
      <c r="M89" s="128"/>
      <c r="N89" s="60"/>
      <c r="O89" s="60"/>
      <c r="P89" s="60"/>
      <c r="Q89" s="60"/>
      <c r="R89" s="12"/>
      <c r="S89" s="12"/>
      <c r="T89" s="12"/>
      <c r="U89" s="12"/>
      <c r="V89" s="12"/>
      <c r="W89" s="12"/>
      <c r="X89" s="12"/>
      <c r="Y89" s="12"/>
      <c r="Z89" s="12"/>
      <c r="AA89" s="12"/>
      <c r="AB89" s="12"/>
    </row>
    <row r="90" spans="1:28" s="29" customFormat="1">
      <c r="A90" s="60"/>
      <c r="B90" s="60"/>
      <c r="C90" s="125"/>
      <c r="D90" s="126"/>
      <c r="E90" s="126"/>
      <c r="F90" s="126"/>
      <c r="G90" s="125"/>
      <c r="H90" s="126"/>
      <c r="I90" s="60"/>
      <c r="J90" s="60"/>
      <c r="K90" s="126"/>
      <c r="L90" s="127"/>
      <c r="M90" s="128"/>
      <c r="N90" s="60"/>
      <c r="O90" s="60"/>
      <c r="P90" s="60"/>
      <c r="Q90" s="60"/>
      <c r="R90" s="12"/>
      <c r="S90" s="12"/>
      <c r="T90" s="12"/>
      <c r="U90" s="12"/>
      <c r="V90" s="12"/>
      <c r="W90" s="12"/>
      <c r="X90" s="12"/>
      <c r="Y90" s="12"/>
      <c r="Z90" s="12"/>
      <c r="AA90" s="12"/>
      <c r="AB90" s="12"/>
    </row>
    <row r="91" spans="1:28" s="29" customFormat="1">
      <c r="A91" s="60"/>
      <c r="B91" s="60"/>
      <c r="C91" s="125"/>
      <c r="D91" s="126"/>
      <c r="E91" s="126"/>
      <c r="F91" s="126"/>
      <c r="G91" s="125"/>
      <c r="H91" s="126"/>
      <c r="I91" s="60"/>
      <c r="J91" s="60"/>
      <c r="K91" s="126"/>
      <c r="L91" s="127"/>
      <c r="M91" s="128"/>
      <c r="N91" s="60"/>
      <c r="O91" s="60"/>
      <c r="P91" s="60"/>
      <c r="Q91" s="60"/>
      <c r="R91" s="12"/>
      <c r="S91" s="12"/>
      <c r="T91" s="12"/>
      <c r="U91" s="12"/>
      <c r="V91" s="12"/>
      <c r="W91" s="12"/>
      <c r="X91" s="12"/>
      <c r="Y91" s="12"/>
      <c r="Z91" s="12"/>
      <c r="AA91" s="12"/>
      <c r="AB91" s="12"/>
    </row>
    <row r="92" spans="1:28" s="29" customFormat="1">
      <c r="A92" s="60"/>
      <c r="B92" s="60"/>
      <c r="C92" s="125"/>
      <c r="D92" s="126"/>
      <c r="E92" s="126"/>
      <c r="F92" s="126"/>
      <c r="G92" s="125"/>
      <c r="H92" s="126"/>
      <c r="I92" s="60"/>
      <c r="J92" s="60"/>
      <c r="K92" s="126"/>
      <c r="L92" s="127"/>
      <c r="M92" s="128"/>
      <c r="N92" s="60"/>
      <c r="O92" s="60"/>
      <c r="P92" s="60"/>
      <c r="Q92" s="60"/>
      <c r="R92" s="12"/>
      <c r="S92" s="12"/>
      <c r="T92" s="12"/>
      <c r="U92" s="12"/>
      <c r="V92" s="12"/>
      <c r="W92" s="12"/>
      <c r="X92" s="12"/>
      <c r="Y92" s="12"/>
      <c r="Z92" s="12"/>
      <c r="AA92" s="12"/>
      <c r="AB92" s="12"/>
    </row>
    <row r="93" spans="1:28" s="29" customFormat="1">
      <c r="A93" s="60"/>
      <c r="B93" s="60"/>
      <c r="C93" s="125"/>
      <c r="D93" s="126"/>
      <c r="E93" s="126"/>
      <c r="F93" s="126"/>
      <c r="G93" s="125"/>
      <c r="H93" s="126"/>
      <c r="I93" s="60"/>
      <c r="J93" s="60"/>
      <c r="K93" s="126"/>
      <c r="L93" s="127"/>
      <c r="M93" s="128"/>
      <c r="N93" s="60"/>
      <c r="O93" s="60"/>
      <c r="P93" s="60"/>
      <c r="Q93" s="60"/>
      <c r="R93" s="12"/>
      <c r="S93" s="12"/>
      <c r="T93" s="12"/>
      <c r="U93" s="12"/>
      <c r="V93" s="12"/>
      <c r="W93" s="12"/>
      <c r="X93" s="12"/>
      <c r="Y93" s="12"/>
      <c r="Z93" s="12"/>
      <c r="AA93" s="12"/>
      <c r="AB93" s="12"/>
    </row>
    <row r="94" spans="1:28" s="29" customFormat="1">
      <c r="A94" s="60"/>
      <c r="B94" s="60"/>
      <c r="C94" s="125"/>
      <c r="D94" s="126"/>
      <c r="E94" s="126"/>
      <c r="F94" s="126"/>
      <c r="G94" s="125"/>
      <c r="H94" s="126"/>
      <c r="I94" s="60"/>
      <c r="J94" s="60"/>
      <c r="K94" s="126"/>
      <c r="L94" s="127"/>
      <c r="M94" s="128"/>
      <c r="N94" s="60"/>
      <c r="O94" s="60"/>
      <c r="P94" s="60"/>
      <c r="Q94" s="60"/>
      <c r="R94" s="12"/>
      <c r="S94" s="12"/>
      <c r="T94" s="12"/>
      <c r="U94" s="12"/>
      <c r="V94" s="12"/>
      <c r="W94" s="12"/>
      <c r="X94" s="12"/>
      <c r="Y94" s="12"/>
      <c r="Z94" s="12"/>
      <c r="AA94" s="12"/>
      <c r="AB94" s="12"/>
    </row>
    <row r="95" spans="1:28" s="29" customFormat="1">
      <c r="A95" s="60"/>
      <c r="B95" s="60"/>
      <c r="C95" s="125"/>
      <c r="D95" s="126"/>
      <c r="E95" s="126"/>
      <c r="F95" s="126"/>
      <c r="G95" s="125"/>
      <c r="H95" s="126"/>
      <c r="I95" s="60"/>
      <c r="J95" s="60"/>
      <c r="K95" s="126"/>
      <c r="L95" s="127"/>
      <c r="M95" s="128"/>
      <c r="N95" s="60"/>
      <c r="O95" s="60"/>
      <c r="P95" s="60"/>
      <c r="Q95" s="60"/>
      <c r="R95" s="12"/>
      <c r="S95" s="12"/>
      <c r="T95" s="12"/>
      <c r="U95" s="12"/>
      <c r="V95" s="12"/>
      <c r="W95" s="12"/>
      <c r="X95" s="12"/>
      <c r="Y95" s="12"/>
      <c r="Z95" s="12"/>
      <c r="AA95" s="12"/>
      <c r="AB95" s="12"/>
    </row>
    <row r="96" spans="1:28" s="29" customFormat="1">
      <c r="A96" s="60"/>
      <c r="B96" s="60"/>
      <c r="C96" s="125"/>
      <c r="D96" s="126"/>
      <c r="E96" s="126"/>
      <c r="F96" s="126"/>
      <c r="G96" s="125"/>
      <c r="H96" s="126"/>
      <c r="I96" s="60"/>
      <c r="J96" s="60"/>
      <c r="K96" s="126"/>
      <c r="L96" s="127"/>
      <c r="M96" s="128"/>
      <c r="N96" s="60"/>
      <c r="O96" s="60"/>
      <c r="P96" s="60"/>
      <c r="Q96" s="60"/>
      <c r="R96" s="12"/>
      <c r="S96" s="12"/>
      <c r="T96" s="12"/>
      <c r="U96" s="12"/>
      <c r="V96" s="12"/>
      <c r="W96" s="12"/>
      <c r="X96" s="12"/>
      <c r="Y96" s="12"/>
      <c r="Z96" s="12"/>
      <c r="AA96" s="12"/>
      <c r="AB96" s="12"/>
    </row>
    <row r="97" spans="1:28" s="29" customFormat="1">
      <c r="A97" s="60"/>
      <c r="B97" s="60"/>
      <c r="C97" s="125"/>
      <c r="D97" s="126"/>
      <c r="E97" s="126"/>
      <c r="F97" s="126"/>
      <c r="G97" s="125"/>
      <c r="H97" s="126"/>
      <c r="I97" s="60"/>
      <c r="J97" s="60"/>
      <c r="K97" s="126"/>
      <c r="L97" s="127"/>
      <c r="M97" s="128"/>
      <c r="N97" s="60"/>
      <c r="O97" s="60"/>
      <c r="P97" s="60"/>
      <c r="Q97" s="60"/>
      <c r="R97" s="12"/>
      <c r="S97" s="12"/>
      <c r="T97" s="12"/>
      <c r="U97" s="12"/>
      <c r="V97" s="12"/>
      <c r="W97" s="12"/>
      <c r="X97" s="12"/>
      <c r="Y97" s="12"/>
      <c r="Z97" s="12"/>
      <c r="AA97" s="12"/>
      <c r="AB97" s="12"/>
    </row>
    <row r="98" spans="1:28" s="29" customFormat="1">
      <c r="A98" s="60"/>
      <c r="B98" s="60"/>
      <c r="C98" s="125"/>
      <c r="D98" s="125"/>
      <c r="E98" s="125"/>
      <c r="F98" s="125"/>
      <c r="G98" s="125"/>
      <c r="H98" s="125"/>
      <c r="I98" s="126"/>
      <c r="J98" s="126"/>
      <c r="K98" s="60"/>
      <c r="L98" s="60"/>
      <c r="M98" s="126"/>
      <c r="N98" s="127"/>
      <c r="O98" s="127"/>
      <c r="P98" s="127"/>
      <c r="Q98" s="127"/>
      <c r="R98" s="12"/>
      <c r="S98" s="12"/>
      <c r="T98" s="12"/>
      <c r="U98" s="12"/>
      <c r="V98" s="12"/>
      <c r="W98" s="12"/>
      <c r="X98" s="12"/>
      <c r="Y98" s="12"/>
      <c r="Z98" s="12"/>
      <c r="AA98" s="12"/>
      <c r="AB98" s="12"/>
    </row>
    <row r="99" spans="1:28" s="29" customFormat="1">
      <c r="A99" s="60"/>
      <c r="B99" s="60"/>
      <c r="C99" s="125"/>
      <c r="D99" s="125"/>
      <c r="E99" s="125"/>
      <c r="F99" s="125"/>
      <c r="G99" s="125"/>
      <c r="H99" s="125"/>
      <c r="I99" s="126"/>
      <c r="J99" s="126"/>
      <c r="K99" s="60"/>
      <c r="L99" s="60"/>
      <c r="M99" s="126"/>
      <c r="N99" s="127"/>
      <c r="O99" s="127"/>
      <c r="P99" s="127"/>
      <c r="Q99" s="127"/>
      <c r="R99" s="12"/>
      <c r="S99" s="12"/>
      <c r="T99" s="12"/>
      <c r="U99" s="12"/>
      <c r="V99" s="12"/>
      <c r="W99" s="12"/>
      <c r="X99" s="12"/>
      <c r="Y99" s="12"/>
      <c r="Z99" s="12"/>
      <c r="AA99" s="12"/>
      <c r="AB99" s="12"/>
    </row>
    <row r="100" spans="1:28" s="29" customFormat="1">
      <c r="A100" s="60"/>
      <c r="B100" s="60"/>
      <c r="C100" s="125"/>
      <c r="D100" s="125"/>
      <c r="E100" s="125"/>
      <c r="F100" s="125"/>
      <c r="G100" s="125"/>
      <c r="H100" s="125"/>
      <c r="I100" s="126"/>
      <c r="J100" s="126"/>
      <c r="K100" s="60"/>
      <c r="L100" s="60"/>
      <c r="M100" s="126"/>
      <c r="N100" s="127"/>
      <c r="O100" s="127"/>
      <c r="P100" s="127"/>
      <c r="Q100" s="127"/>
      <c r="R100" s="12"/>
      <c r="S100" s="12"/>
      <c r="T100" s="12"/>
      <c r="U100" s="12"/>
      <c r="V100" s="12"/>
      <c r="W100" s="12"/>
      <c r="X100" s="12"/>
      <c r="Y100" s="12"/>
      <c r="Z100" s="12"/>
      <c r="AA100" s="12"/>
      <c r="AB100" s="12"/>
    </row>
    <row r="101" spans="1:28" s="29" customFormat="1">
      <c r="A101" s="60"/>
      <c r="B101" s="60"/>
      <c r="C101" s="125"/>
      <c r="D101" s="125"/>
      <c r="E101" s="125"/>
      <c r="F101" s="125"/>
      <c r="G101" s="125"/>
      <c r="H101" s="125"/>
      <c r="I101" s="126"/>
      <c r="J101" s="126"/>
      <c r="K101" s="60"/>
      <c r="L101" s="60"/>
      <c r="M101" s="126"/>
      <c r="N101" s="127"/>
      <c r="O101" s="127"/>
      <c r="P101" s="127"/>
      <c r="Q101" s="127"/>
      <c r="R101" s="12"/>
      <c r="S101" s="12"/>
      <c r="T101" s="12"/>
      <c r="U101" s="12"/>
      <c r="V101" s="12"/>
      <c r="W101" s="12"/>
      <c r="X101" s="12"/>
      <c r="Y101" s="12"/>
      <c r="Z101" s="12"/>
      <c r="AA101" s="12"/>
      <c r="AB101" s="12"/>
    </row>
    <row r="102" spans="1:28" s="29" customFormat="1">
      <c r="A102" s="60"/>
      <c r="B102" s="60"/>
      <c r="C102" s="125"/>
      <c r="D102" s="125"/>
      <c r="E102" s="125"/>
      <c r="F102" s="125"/>
      <c r="G102" s="125"/>
      <c r="H102" s="125"/>
      <c r="I102" s="126"/>
      <c r="J102" s="126"/>
      <c r="K102" s="60"/>
      <c r="L102" s="60"/>
      <c r="M102" s="126"/>
      <c r="N102" s="127"/>
      <c r="O102" s="127"/>
      <c r="P102" s="127"/>
      <c r="Q102" s="127"/>
      <c r="R102" s="12"/>
      <c r="S102" s="12"/>
      <c r="T102" s="12"/>
      <c r="U102" s="12"/>
      <c r="V102" s="12"/>
      <c r="W102" s="12"/>
      <c r="X102" s="12"/>
      <c r="Y102" s="12"/>
      <c r="Z102" s="12"/>
      <c r="AA102" s="12"/>
      <c r="AB102" s="12"/>
    </row>
    <row r="103" spans="1:28" s="29" customFormat="1">
      <c r="A103" s="60"/>
      <c r="B103" s="60"/>
      <c r="C103" s="125"/>
      <c r="D103" s="125"/>
      <c r="E103" s="125"/>
      <c r="F103" s="125"/>
      <c r="G103" s="125"/>
      <c r="H103" s="125"/>
      <c r="I103" s="126"/>
      <c r="J103" s="126"/>
      <c r="K103" s="60"/>
      <c r="L103" s="60"/>
      <c r="M103" s="126"/>
      <c r="N103" s="127"/>
      <c r="O103" s="127"/>
      <c r="P103" s="127"/>
      <c r="Q103" s="127"/>
      <c r="R103" s="12"/>
      <c r="S103" s="12"/>
      <c r="T103" s="12"/>
      <c r="U103" s="12"/>
      <c r="V103" s="12"/>
      <c r="W103" s="12"/>
      <c r="X103" s="12"/>
      <c r="Y103" s="12"/>
      <c r="Z103" s="12"/>
      <c r="AA103" s="12"/>
      <c r="AB103" s="12"/>
    </row>
    <row r="104" spans="1:28" s="29" customFormat="1">
      <c r="A104" s="60"/>
      <c r="B104" s="60"/>
      <c r="C104" s="125"/>
      <c r="D104" s="125"/>
      <c r="E104" s="125"/>
      <c r="F104" s="125"/>
      <c r="G104" s="125"/>
      <c r="H104" s="125"/>
      <c r="I104" s="126"/>
      <c r="J104" s="126"/>
      <c r="K104" s="60"/>
      <c r="L104" s="60"/>
      <c r="M104" s="126"/>
      <c r="N104" s="127"/>
      <c r="O104" s="127"/>
      <c r="P104" s="127"/>
      <c r="Q104" s="127"/>
      <c r="R104" s="12"/>
      <c r="S104" s="12"/>
      <c r="T104" s="12"/>
      <c r="U104" s="12"/>
      <c r="V104" s="12"/>
      <c r="W104" s="12"/>
      <c r="X104" s="12"/>
      <c r="Y104" s="12"/>
      <c r="Z104" s="12"/>
      <c r="AA104" s="12"/>
      <c r="AB104" s="12"/>
    </row>
    <row r="105" spans="1:28" s="29" customFormat="1">
      <c r="A105" s="60"/>
      <c r="B105" s="60"/>
      <c r="C105" s="125"/>
      <c r="D105" s="125"/>
      <c r="E105" s="125"/>
      <c r="F105" s="125"/>
      <c r="G105" s="125"/>
      <c r="H105" s="125"/>
      <c r="I105" s="126"/>
      <c r="J105" s="126"/>
      <c r="K105" s="60"/>
      <c r="L105" s="60"/>
      <c r="M105" s="126"/>
      <c r="N105" s="127"/>
      <c r="O105" s="127"/>
      <c r="P105" s="127"/>
      <c r="Q105" s="127"/>
      <c r="R105" s="12"/>
      <c r="S105" s="12"/>
      <c r="T105" s="12"/>
      <c r="U105" s="12"/>
      <c r="V105" s="12"/>
      <c r="W105" s="12"/>
      <c r="X105" s="12"/>
      <c r="Y105" s="12"/>
      <c r="Z105" s="12"/>
      <c r="AA105" s="12"/>
      <c r="AB105" s="12"/>
    </row>
    <row r="106" spans="1:28" s="29" customFormat="1">
      <c r="A106" s="60"/>
      <c r="B106" s="60"/>
      <c r="C106" s="125"/>
      <c r="D106" s="125"/>
      <c r="E106" s="125"/>
      <c r="F106" s="125"/>
      <c r="G106" s="125"/>
      <c r="H106" s="125"/>
      <c r="I106" s="126"/>
      <c r="J106" s="126"/>
      <c r="K106" s="60"/>
      <c r="L106" s="60"/>
      <c r="M106" s="126"/>
      <c r="N106" s="127"/>
      <c r="O106" s="127"/>
      <c r="P106" s="127"/>
      <c r="Q106" s="127"/>
      <c r="R106" s="12"/>
      <c r="S106" s="12"/>
      <c r="T106" s="12"/>
      <c r="U106" s="12"/>
      <c r="V106" s="12"/>
      <c r="W106" s="12"/>
      <c r="X106" s="12"/>
      <c r="Y106" s="12"/>
      <c r="Z106" s="12"/>
      <c r="AA106" s="12"/>
      <c r="AB106" s="12"/>
    </row>
    <row r="107" spans="1:28" s="29" customFormat="1">
      <c r="A107" s="60"/>
      <c r="B107" s="60"/>
      <c r="C107" s="125"/>
      <c r="D107" s="125"/>
      <c r="E107" s="125"/>
      <c r="F107" s="125"/>
      <c r="G107" s="125"/>
      <c r="H107" s="125"/>
      <c r="I107" s="126"/>
      <c r="J107" s="126"/>
      <c r="K107" s="60"/>
      <c r="L107" s="60"/>
      <c r="M107" s="126"/>
      <c r="N107" s="127"/>
      <c r="O107" s="127"/>
      <c r="P107" s="127"/>
      <c r="Q107" s="127"/>
      <c r="R107" s="12"/>
      <c r="S107" s="12"/>
      <c r="T107" s="12"/>
      <c r="U107" s="12"/>
      <c r="V107" s="12"/>
      <c r="W107" s="12"/>
      <c r="X107" s="12"/>
      <c r="Y107" s="12"/>
      <c r="Z107" s="12"/>
      <c r="AA107" s="12"/>
      <c r="AB107" s="12"/>
    </row>
    <row r="108" spans="1:28" s="29" customFormat="1">
      <c r="A108" s="60"/>
      <c r="B108" s="60"/>
      <c r="C108" s="125"/>
      <c r="D108" s="125"/>
      <c r="E108" s="125"/>
      <c r="F108" s="125"/>
      <c r="G108" s="125"/>
      <c r="H108" s="125"/>
      <c r="I108" s="126"/>
      <c r="J108" s="126"/>
      <c r="K108" s="60"/>
      <c r="L108" s="60"/>
      <c r="M108" s="126"/>
      <c r="N108" s="127"/>
      <c r="O108" s="127"/>
      <c r="P108" s="127"/>
      <c r="Q108" s="127"/>
      <c r="R108" s="12"/>
      <c r="S108" s="12"/>
      <c r="T108" s="12"/>
      <c r="U108" s="12"/>
      <c r="V108" s="12"/>
      <c r="W108" s="12"/>
      <c r="X108" s="12"/>
      <c r="Y108" s="12"/>
      <c r="Z108" s="12"/>
      <c r="AA108" s="12"/>
      <c r="AB108" s="12"/>
    </row>
    <row r="109" spans="1:28" s="29" customFormat="1">
      <c r="A109" s="60"/>
      <c r="B109" s="60"/>
      <c r="C109" s="125"/>
      <c r="D109" s="125"/>
      <c r="E109" s="125"/>
      <c r="F109" s="125"/>
      <c r="G109" s="125"/>
      <c r="H109" s="125"/>
      <c r="I109" s="126"/>
      <c r="J109" s="126"/>
      <c r="K109" s="60"/>
      <c r="L109" s="60"/>
      <c r="M109" s="126"/>
      <c r="N109" s="127"/>
      <c r="O109" s="127"/>
      <c r="P109" s="127"/>
      <c r="Q109" s="127"/>
      <c r="R109" s="12"/>
      <c r="S109" s="12"/>
      <c r="T109" s="12"/>
      <c r="U109" s="12"/>
      <c r="V109" s="12"/>
      <c r="W109" s="12"/>
      <c r="X109" s="12"/>
      <c r="Y109" s="12"/>
      <c r="Z109" s="12"/>
      <c r="AA109" s="12"/>
      <c r="AB109" s="12"/>
    </row>
    <row r="110" spans="1:28" s="29" customFormat="1">
      <c r="A110" s="60"/>
      <c r="B110" s="60"/>
      <c r="C110" s="125"/>
      <c r="D110" s="125"/>
      <c r="E110" s="125"/>
      <c r="F110" s="125"/>
      <c r="G110" s="125"/>
      <c r="H110" s="125"/>
      <c r="I110" s="126"/>
      <c r="J110" s="126"/>
      <c r="K110" s="60"/>
      <c r="L110" s="60"/>
      <c r="M110" s="126"/>
      <c r="N110" s="127"/>
      <c r="O110" s="127"/>
      <c r="P110" s="127"/>
      <c r="Q110" s="127"/>
      <c r="R110" s="12"/>
      <c r="S110" s="12"/>
      <c r="T110" s="12"/>
      <c r="U110" s="12"/>
      <c r="V110" s="12"/>
      <c r="W110" s="12"/>
      <c r="X110" s="12"/>
      <c r="Y110" s="12"/>
      <c r="Z110" s="12"/>
      <c r="AA110" s="12"/>
      <c r="AB110" s="12"/>
    </row>
  </sheetData>
  <mergeCells count="4">
    <mergeCell ref="I45:P45"/>
    <mergeCell ref="I65:P65"/>
    <mergeCell ref="I5:P5"/>
    <mergeCell ref="I6:P6"/>
  </mergeCells>
  <pageMargins left="0.23622047244094491" right="0.15748031496062992" top="0.31496062992125984" bottom="0.23622047244094491" header="0.31496062992125984" footer="0.15748031496062992"/>
  <pageSetup paperSize="9" scale="80" orientation="portrait" r:id="rId1"/>
  <ignoredErrors>
    <ignoredError sqref="P81:R81 I75:N75 J40:N40 P63 P68:P74 I81:N81 P77:P79 C40:D40 C63:D63" unlocked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4"/>
  <sheetViews>
    <sheetView topLeftCell="A43" workbookViewId="0">
      <selection activeCell="H45" sqref="H45:H56"/>
    </sheetView>
  </sheetViews>
  <sheetFormatPr defaultColWidth="9" defaultRowHeight="23.25"/>
  <cols>
    <col min="1" max="1" width="5" style="186" customWidth="1"/>
    <col min="2" max="2" width="23.42578125" style="186" customWidth="1"/>
    <col min="3" max="6" width="6.140625" style="187" customWidth="1"/>
    <col min="7" max="7" width="6.140625" style="191" customWidth="1"/>
    <col min="8" max="8" width="6.140625" style="192" customWidth="1"/>
    <col min="9" max="9" width="5.7109375" style="187" customWidth="1"/>
    <col min="10" max="10" width="5.42578125" style="190" customWidth="1"/>
    <col min="11" max="12" width="6.42578125" style="186" customWidth="1"/>
    <col min="13" max="13" width="6.42578125" style="190" customWidth="1"/>
    <col min="14" max="14" width="5.28515625" style="191" customWidth="1"/>
    <col min="15" max="15" width="5.140625" style="191" customWidth="1"/>
    <col min="16" max="16" width="6" style="191" hidden="1" customWidth="1"/>
    <col min="17" max="17" width="6" style="192" customWidth="1"/>
    <col min="18" max="16384" width="9" style="192"/>
  </cols>
  <sheetData>
    <row r="1" spans="1:27" s="184" customFormat="1" ht="31.5">
      <c r="A1" s="382" t="s">
        <v>93</v>
      </c>
      <c r="B1" s="383"/>
      <c r="C1" s="383"/>
      <c r="D1" s="383"/>
      <c r="E1" s="383"/>
      <c r="F1" s="383"/>
      <c r="G1" s="384"/>
      <c r="H1" s="384"/>
      <c r="I1" s="384"/>
      <c r="J1" s="385"/>
      <c r="K1" s="383"/>
      <c r="L1" s="383"/>
      <c r="M1" s="385"/>
      <c r="N1" s="386"/>
      <c r="O1" s="386"/>
      <c r="P1" s="386"/>
    </row>
    <row r="2" spans="1:27">
      <c r="A2" s="185" t="s">
        <v>198</v>
      </c>
    </row>
    <row r="3" spans="1:27">
      <c r="A3" s="185" t="s">
        <v>199</v>
      </c>
      <c r="G3" s="193"/>
      <c r="M3" s="174" t="s">
        <v>92</v>
      </c>
      <c r="N3" s="1104"/>
    </row>
    <row r="4" spans="1:27" s="202" customFormat="1" ht="18.75" customHeight="1">
      <c r="A4" s="194" t="s">
        <v>1</v>
      </c>
      <c r="B4" s="195"/>
      <c r="C4" s="196"/>
      <c r="D4" s="196"/>
      <c r="E4" s="196"/>
      <c r="F4" s="196"/>
      <c r="G4" s="200"/>
      <c r="H4" s="201"/>
      <c r="I4" s="196"/>
      <c r="J4" s="199"/>
      <c r="K4" s="195"/>
      <c r="L4" s="195"/>
      <c r="M4" s="199"/>
      <c r="N4" s="200"/>
      <c r="O4" s="200"/>
      <c r="P4" s="200"/>
      <c r="Q4" s="201"/>
      <c r="R4" s="201"/>
      <c r="S4" s="201"/>
      <c r="T4" s="201"/>
      <c r="U4" s="201"/>
      <c r="V4" s="201"/>
      <c r="W4" s="201"/>
      <c r="X4" s="201"/>
      <c r="Y4" s="201"/>
      <c r="Z4" s="201"/>
      <c r="AA4" s="201"/>
    </row>
    <row r="5" spans="1:27" s="202" customFormat="1">
      <c r="A5" s="194"/>
      <c r="B5" s="195"/>
      <c r="C5" s="203" t="s">
        <v>76</v>
      </c>
      <c r="D5" s="204"/>
      <c r="E5" s="205" t="s">
        <v>57</v>
      </c>
      <c r="F5" s="206"/>
      <c r="G5" s="387" t="s">
        <v>79</v>
      </c>
      <c r="H5" s="388"/>
      <c r="I5" s="1235" t="s">
        <v>200</v>
      </c>
      <c r="J5" s="1236"/>
      <c r="K5" s="1236"/>
      <c r="L5" s="1236"/>
      <c r="M5" s="1236"/>
      <c r="N5" s="1236"/>
      <c r="O5" s="1237"/>
      <c r="P5" s="389"/>
      <c r="Q5" s="390"/>
      <c r="R5" s="201"/>
      <c r="S5" s="201"/>
      <c r="T5" s="201"/>
      <c r="U5" s="201"/>
      <c r="V5" s="201"/>
      <c r="W5" s="201"/>
      <c r="X5" s="201"/>
      <c r="Y5" s="201"/>
      <c r="Z5" s="201"/>
    </row>
    <row r="6" spans="1:27" s="218" customFormat="1" ht="37.5">
      <c r="A6" s="391"/>
      <c r="B6" s="275" t="s">
        <v>2</v>
      </c>
      <c r="C6" s="210"/>
      <c r="D6" s="211"/>
      <c r="E6" s="212"/>
      <c r="F6" s="213"/>
      <c r="G6" s="392"/>
      <c r="H6" s="393"/>
      <c r="I6" s="1238" t="s">
        <v>39</v>
      </c>
      <c r="J6" s="1239"/>
      <c r="K6" s="1239"/>
      <c r="L6" s="1239"/>
      <c r="M6" s="1239"/>
      <c r="N6" s="1239"/>
      <c r="O6" s="1240"/>
      <c r="P6" s="282" t="s">
        <v>58</v>
      </c>
      <c r="Q6" s="283" t="s">
        <v>58</v>
      </c>
      <c r="R6" s="192"/>
      <c r="S6" s="192"/>
      <c r="T6" s="192"/>
      <c r="U6" s="192"/>
      <c r="V6" s="192"/>
      <c r="W6" s="192"/>
      <c r="X6" s="192"/>
      <c r="Y6" s="192"/>
      <c r="Z6" s="192"/>
    </row>
    <row r="7" spans="1:27" s="218" customFormat="1" ht="39" customHeight="1">
      <c r="A7" s="394"/>
      <c r="B7" s="264"/>
      <c r="C7" s="219" t="s">
        <v>77</v>
      </c>
      <c r="D7" s="220" t="s">
        <v>78</v>
      </c>
      <c r="E7" s="221" t="s">
        <v>55</v>
      </c>
      <c r="F7" s="222" t="s">
        <v>56</v>
      </c>
      <c r="G7" s="478" t="s">
        <v>55</v>
      </c>
      <c r="H7" s="396" t="s">
        <v>56</v>
      </c>
      <c r="I7" s="397" t="s">
        <v>5</v>
      </c>
      <c r="J7" s="397" t="s">
        <v>6</v>
      </c>
      <c r="K7" s="398" t="s">
        <v>40</v>
      </c>
      <c r="L7" s="397" t="s">
        <v>41</v>
      </c>
      <c r="M7" s="399" t="s">
        <v>49</v>
      </c>
      <c r="N7" s="399" t="s">
        <v>48</v>
      </c>
      <c r="O7" s="398" t="s">
        <v>4</v>
      </c>
      <c r="P7" s="401" t="s">
        <v>55</v>
      </c>
      <c r="Q7" s="265" t="s">
        <v>56</v>
      </c>
      <c r="R7" s="192"/>
      <c r="S7" s="192"/>
      <c r="T7" s="192"/>
      <c r="U7" s="192"/>
      <c r="V7" s="192"/>
      <c r="W7" s="192"/>
      <c r="X7" s="192"/>
      <c r="Y7" s="192"/>
      <c r="Z7" s="192"/>
    </row>
    <row r="8" spans="1:27" s="218" customFormat="1" ht="22.7" customHeight="1">
      <c r="A8" s="402">
        <v>1</v>
      </c>
      <c r="B8" s="403" t="s">
        <v>98</v>
      </c>
      <c r="C8" s="232">
        <v>2</v>
      </c>
      <c r="D8" s="232">
        <f>+C8*0.8</f>
        <v>1.6</v>
      </c>
      <c r="E8" s="233">
        <v>3.2</v>
      </c>
      <c r="F8" s="233">
        <v>3</v>
      </c>
      <c r="G8" s="406">
        <v>3</v>
      </c>
      <c r="H8" s="406">
        <v>2</v>
      </c>
      <c r="I8" s="407">
        <v>1</v>
      </c>
      <c r="J8" s="408"/>
      <c r="K8" s="409"/>
      <c r="L8" s="271"/>
      <c r="M8" s="410"/>
      <c r="N8" s="410"/>
      <c r="O8" s="410">
        <f>SUM(I8:N8)</f>
        <v>1</v>
      </c>
      <c r="P8" s="411"/>
      <c r="Q8" s="293">
        <f>+H8-O8</f>
        <v>1</v>
      </c>
      <c r="R8" s="192"/>
      <c r="S8" s="192"/>
      <c r="T8" s="1119"/>
      <c r="U8" s="192"/>
      <c r="V8" s="192"/>
      <c r="W8" s="192"/>
      <c r="X8" s="192"/>
      <c r="Y8" s="192"/>
      <c r="Z8" s="192"/>
    </row>
    <row r="9" spans="1:27" s="218" customFormat="1" ht="22.7" customHeight="1">
      <c r="A9" s="402">
        <v>2</v>
      </c>
      <c r="B9" s="403" t="s">
        <v>7</v>
      </c>
      <c r="C9" s="244">
        <v>2</v>
      </c>
      <c r="D9" s="232">
        <f t="shared" ref="D9:D37" si="0">+C9*0.8</f>
        <v>1.6</v>
      </c>
      <c r="E9" s="245">
        <v>3.2</v>
      </c>
      <c r="F9" s="245">
        <v>3</v>
      </c>
      <c r="G9" s="414">
        <v>3</v>
      </c>
      <c r="H9" s="414">
        <v>3</v>
      </c>
      <c r="I9" s="407">
        <v>2</v>
      </c>
      <c r="J9" s="408"/>
      <c r="K9" s="409"/>
      <c r="L9" s="271"/>
      <c r="M9" s="410"/>
      <c r="N9" s="410"/>
      <c r="O9" s="410">
        <f t="shared" ref="O9:O37" si="1">SUM(I9:N9)</f>
        <v>2</v>
      </c>
      <c r="P9" s="411"/>
      <c r="Q9" s="293">
        <f t="shared" ref="Q9:Q37" si="2">+H9-O9</f>
        <v>1</v>
      </c>
      <c r="R9" s="192"/>
      <c r="S9" s="192"/>
      <c r="T9" s="192"/>
      <c r="U9" s="192"/>
      <c r="V9" s="192"/>
      <c r="W9" s="192"/>
      <c r="X9" s="192"/>
      <c r="Y9" s="192"/>
      <c r="Z9" s="192"/>
    </row>
    <row r="10" spans="1:27" s="218" customFormat="1" ht="22.7" customHeight="1">
      <c r="A10" s="402">
        <v>3</v>
      </c>
      <c r="B10" s="403" t="s">
        <v>201</v>
      </c>
      <c r="C10" s="244">
        <f>2+2.035</f>
        <v>4.0350000000000001</v>
      </c>
      <c r="D10" s="232">
        <f>+C10*0.8</f>
        <v>3.2280000000000002</v>
      </c>
      <c r="E10" s="245">
        <v>2</v>
      </c>
      <c r="F10" s="245">
        <v>2</v>
      </c>
      <c r="G10" s="414">
        <v>2</v>
      </c>
      <c r="H10" s="414">
        <v>2</v>
      </c>
      <c r="I10" s="407">
        <v>1</v>
      </c>
      <c r="J10" s="408"/>
      <c r="K10" s="409"/>
      <c r="L10" s="271"/>
      <c r="M10" s="410"/>
      <c r="N10" s="410"/>
      <c r="O10" s="410">
        <f>SUM(I10:N10)</f>
        <v>1</v>
      </c>
      <c r="P10" s="411"/>
      <c r="Q10" s="293">
        <f t="shared" si="2"/>
        <v>1</v>
      </c>
      <c r="R10" s="192"/>
      <c r="S10" s="192"/>
      <c r="T10" s="192"/>
      <c r="U10" s="192"/>
      <c r="V10" s="192"/>
      <c r="W10" s="192"/>
      <c r="X10" s="192"/>
      <c r="Y10" s="192"/>
      <c r="Z10" s="192"/>
    </row>
    <row r="11" spans="1:27" s="218" customFormat="1" ht="22.7" customHeight="1">
      <c r="A11" s="402">
        <v>4</v>
      </c>
      <c r="B11" s="403" t="s">
        <v>8</v>
      </c>
      <c r="C11" s="244">
        <v>3</v>
      </c>
      <c r="D11" s="232">
        <f>+C11*0.8</f>
        <v>2.4000000000000004</v>
      </c>
      <c r="E11" s="245">
        <v>2</v>
      </c>
      <c r="F11" s="245">
        <v>2</v>
      </c>
      <c r="G11" s="414">
        <v>2</v>
      </c>
      <c r="H11" s="414">
        <v>2</v>
      </c>
      <c r="I11" s="407">
        <v>1</v>
      </c>
      <c r="J11" s="408"/>
      <c r="K11" s="409"/>
      <c r="L11" s="271"/>
      <c r="M11" s="410"/>
      <c r="N11" s="410"/>
      <c r="O11" s="410">
        <f t="shared" si="1"/>
        <v>1</v>
      </c>
      <c r="P11" s="411"/>
      <c r="Q11" s="293">
        <f t="shared" si="2"/>
        <v>1</v>
      </c>
      <c r="R11" s="192"/>
      <c r="S11" s="192"/>
      <c r="T11" s="192"/>
      <c r="U11" s="192"/>
      <c r="V11" s="192"/>
      <c r="W11" s="192"/>
      <c r="X11" s="192"/>
      <c r="Y11" s="192"/>
      <c r="Z11" s="192"/>
    </row>
    <row r="12" spans="1:27" s="218" customFormat="1" ht="22.7" customHeight="1">
      <c r="A12" s="402">
        <v>5</v>
      </c>
      <c r="B12" s="403" t="s">
        <v>15</v>
      </c>
      <c r="C12" s="244">
        <v>3</v>
      </c>
      <c r="D12" s="232">
        <f>+C12*0.8</f>
        <v>2.4000000000000004</v>
      </c>
      <c r="E12" s="245">
        <v>2</v>
      </c>
      <c r="F12" s="245">
        <v>2</v>
      </c>
      <c r="G12" s="414">
        <v>2</v>
      </c>
      <c r="H12" s="414">
        <v>2</v>
      </c>
      <c r="I12" s="407">
        <v>1</v>
      </c>
      <c r="J12" s="408"/>
      <c r="K12" s="409"/>
      <c r="L12" s="271"/>
      <c r="M12" s="410"/>
      <c r="N12" s="410"/>
      <c r="O12" s="410">
        <f>SUM(I12:N12)</f>
        <v>1</v>
      </c>
      <c r="P12" s="411"/>
      <c r="Q12" s="293">
        <f t="shared" si="2"/>
        <v>1</v>
      </c>
      <c r="R12" s="192"/>
      <c r="S12" s="192"/>
      <c r="T12" s="192"/>
      <c r="U12" s="192"/>
      <c r="V12" s="192"/>
      <c r="W12" s="192"/>
      <c r="X12" s="192"/>
      <c r="Y12" s="192"/>
      <c r="Z12" s="192"/>
    </row>
    <row r="13" spans="1:27" s="218" customFormat="1" ht="22.7" customHeight="1">
      <c r="A13" s="402">
        <v>6</v>
      </c>
      <c r="B13" s="403" t="s">
        <v>202</v>
      </c>
      <c r="C13" s="244">
        <f>9.767+9.767</f>
        <v>19.533999999999999</v>
      </c>
      <c r="D13" s="232">
        <f t="shared" si="0"/>
        <v>15.6272</v>
      </c>
      <c r="E13" s="245">
        <v>25</v>
      </c>
      <c r="F13" s="245">
        <v>20</v>
      </c>
      <c r="G13" s="414">
        <v>15</v>
      </c>
      <c r="H13" s="414">
        <v>15</v>
      </c>
      <c r="I13" s="407">
        <v>7</v>
      </c>
      <c r="J13" s="408">
        <v>1</v>
      </c>
      <c r="K13" s="409"/>
      <c r="L13" s="271"/>
      <c r="M13" s="410"/>
      <c r="N13" s="410"/>
      <c r="O13" s="410">
        <f t="shared" si="1"/>
        <v>8</v>
      </c>
      <c r="P13" s="411"/>
      <c r="Q13" s="293">
        <f t="shared" si="2"/>
        <v>7</v>
      </c>
      <c r="R13" s="192"/>
      <c r="S13" s="192"/>
      <c r="T13" s="192"/>
      <c r="U13" s="192"/>
      <c r="V13" s="192"/>
      <c r="W13" s="192"/>
      <c r="X13" s="192"/>
      <c r="Y13" s="192"/>
      <c r="Z13" s="192"/>
    </row>
    <row r="14" spans="1:27" s="218" customFormat="1" ht="22.7" customHeight="1">
      <c r="A14" s="402">
        <v>7</v>
      </c>
      <c r="B14" s="403" t="s">
        <v>44</v>
      </c>
      <c r="C14" s="244"/>
      <c r="D14" s="232">
        <f>+C14*0.8</f>
        <v>0</v>
      </c>
      <c r="E14" s="245"/>
      <c r="F14" s="245"/>
      <c r="G14" s="414"/>
      <c r="H14" s="414"/>
      <c r="I14" s="407"/>
      <c r="J14" s="408"/>
      <c r="K14" s="409"/>
      <c r="L14" s="271"/>
      <c r="M14" s="410"/>
      <c r="N14" s="410"/>
      <c r="O14" s="410">
        <f t="shared" si="1"/>
        <v>0</v>
      </c>
      <c r="P14" s="411"/>
      <c r="Q14" s="293">
        <f t="shared" si="2"/>
        <v>0</v>
      </c>
      <c r="R14" s="192"/>
      <c r="S14" s="192"/>
      <c r="T14" s="192"/>
      <c r="U14" s="192"/>
      <c r="V14" s="192"/>
      <c r="W14" s="192"/>
      <c r="X14" s="192"/>
      <c r="Y14" s="192"/>
      <c r="Z14" s="192"/>
    </row>
    <row r="15" spans="1:27" s="218" customFormat="1" ht="22.7" customHeight="1">
      <c r="A15" s="402">
        <v>8</v>
      </c>
      <c r="B15" s="403" t="s">
        <v>45</v>
      </c>
      <c r="C15" s="244"/>
      <c r="D15" s="232">
        <f t="shared" si="0"/>
        <v>0</v>
      </c>
      <c r="E15" s="245"/>
      <c r="F15" s="245"/>
      <c r="G15" s="414"/>
      <c r="H15" s="414"/>
      <c r="I15" s="407"/>
      <c r="J15" s="408"/>
      <c r="K15" s="409"/>
      <c r="L15" s="271"/>
      <c r="M15" s="410"/>
      <c r="N15" s="410"/>
      <c r="O15" s="410">
        <f t="shared" si="1"/>
        <v>0</v>
      </c>
      <c r="P15" s="411"/>
      <c r="Q15" s="293">
        <f t="shared" si="2"/>
        <v>0</v>
      </c>
      <c r="R15" s="192"/>
      <c r="S15" s="192"/>
      <c r="T15" s="192"/>
      <c r="U15" s="192"/>
      <c r="V15" s="192"/>
      <c r="W15" s="192"/>
      <c r="X15" s="192"/>
      <c r="Y15" s="192"/>
      <c r="Z15" s="192"/>
    </row>
    <row r="16" spans="1:27" s="218" customFormat="1" ht="22.7" customHeight="1">
      <c r="A16" s="402">
        <v>9</v>
      </c>
      <c r="B16" s="403" t="s">
        <v>10</v>
      </c>
      <c r="C16" s="244"/>
      <c r="D16" s="232">
        <f t="shared" si="0"/>
        <v>0</v>
      </c>
      <c r="E16" s="245">
        <v>3</v>
      </c>
      <c r="F16" s="245">
        <v>3</v>
      </c>
      <c r="G16" s="414">
        <v>3</v>
      </c>
      <c r="H16" s="414">
        <v>3</v>
      </c>
      <c r="I16" s="407"/>
      <c r="J16" s="408"/>
      <c r="K16" s="409"/>
      <c r="L16" s="271"/>
      <c r="M16" s="410"/>
      <c r="N16" s="410"/>
      <c r="O16" s="410">
        <f t="shared" si="1"/>
        <v>0</v>
      </c>
      <c r="P16" s="411"/>
      <c r="Q16" s="293">
        <f t="shared" si="2"/>
        <v>3</v>
      </c>
      <c r="R16" s="192"/>
      <c r="S16" s="192"/>
      <c r="T16" s="192"/>
      <c r="U16" s="192"/>
      <c r="V16" s="192"/>
      <c r="W16" s="192"/>
      <c r="X16" s="192"/>
      <c r="Y16" s="192"/>
      <c r="Z16" s="192"/>
    </row>
    <row r="17" spans="1:26" s="218" customFormat="1" ht="22.7" customHeight="1">
      <c r="A17" s="402">
        <v>10</v>
      </c>
      <c r="B17" s="403" t="s">
        <v>11</v>
      </c>
      <c r="C17" s="244"/>
      <c r="D17" s="232">
        <f t="shared" si="0"/>
        <v>0</v>
      </c>
      <c r="E17" s="245"/>
      <c r="F17" s="245"/>
      <c r="G17" s="414"/>
      <c r="H17" s="414"/>
      <c r="I17" s="407"/>
      <c r="J17" s="408"/>
      <c r="K17" s="409"/>
      <c r="L17" s="271"/>
      <c r="M17" s="410"/>
      <c r="N17" s="410"/>
      <c r="O17" s="410">
        <f t="shared" si="1"/>
        <v>0</v>
      </c>
      <c r="P17" s="411"/>
      <c r="Q17" s="293">
        <f t="shared" si="2"/>
        <v>0</v>
      </c>
      <c r="R17" s="192"/>
      <c r="S17" s="192"/>
      <c r="T17" s="192"/>
      <c r="U17" s="192"/>
      <c r="V17" s="192"/>
      <c r="W17" s="192"/>
      <c r="X17" s="192"/>
      <c r="Y17" s="192"/>
      <c r="Z17" s="192"/>
    </row>
    <row r="18" spans="1:26" s="218" customFormat="1" ht="22.7" customHeight="1">
      <c r="A18" s="402">
        <v>11</v>
      </c>
      <c r="B18" s="403" t="s">
        <v>16</v>
      </c>
      <c r="C18" s="244">
        <v>1</v>
      </c>
      <c r="D18" s="232">
        <f>+C18*0.8</f>
        <v>0.8</v>
      </c>
      <c r="E18" s="245"/>
      <c r="F18" s="245"/>
      <c r="G18" s="414"/>
      <c r="H18" s="414"/>
      <c r="I18" s="407"/>
      <c r="J18" s="408"/>
      <c r="K18" s="409"/>
      <c r="L18" s="271"/>
      <c r="M18" s="410"/>
      <c r="N18" s="410"/>
      <c r="O18" s="410">
        <f>SUM(I18:N18)</f>
        <v>0</v>
      </c>
      <c r="P18" s="411"/>
      <c r="Q18" s="293">
        <f t="shared" si="2"/>
        <v>0</v>
      </c>
      <c r="R18" s="192"/>
      <c r="S18" s="192"/>
      <c r="T18" s="192"/>
      <c r="U18" s="192"/>
      <c r="V18" s="192"/>
      <c r="W18" s="192"/>
      <c r="X18" s="192"/>
      <c r="Y18" s="192"/>
      <c r="Z18" s="192"/>
    </row>
    <row r="19" spans="1:26" s="218" customFormat="1" ht="22.7" customHeight="1">
      <c r="A19" s="402">
        <v>12</v>
      </c>
      <c r="B19" s="403" t="s">
        <v>12</v>
      </c>
      <c r="C19" s="244"/>
      <c r="D19" s="232">
        <f t="shared" si="0"/>
        <v>0</v>
      </c>
      <c r="E19" s="245">
        <v>3.2</v>
      </c>
      <c r="F19" s="245">
        <v>3</v>
      </c>
      <c r="G19" s="414">
        <v>3</v>
      </c>
      <c r="H19" s="414">
        <v>2</v>
      </c>
      <c r="I19" s="407"/>
      <c r="J19" s="408"/>
      <c r="K19" s="409"/>
      <c r="L19" s="271"/>
      <c r="M19" s="410"/>
      <c r="N19" s="410"/>
      <c r="O19" s="410">
        <f t="shared" si="1"/>
        <v>0</v>
      </c>
      <c r="P19" s="411"/>
      <c r="Q19" s="293">
        <f t="shared" si="2"/>
        <v>2</v>
      </c>
      <c r="R19" s="192"/>
      <c r="S19" s="192"/>
      <c r="T19" s="192"/>
      <c r="U19" s="192"/>
      <c r="V19" s="192"/>
      <c r="W19" s="192"/>
      <c r="X19" s="192"/>
      <c r="Y19" s="192"/>
      <c r="Z19" s="192"/>
    </row>
    <row r="20" spans="1:26" s="218" customFormat="1" ht="22.7" customHeight="1">
      <c r="A20" s="402">
        <v>13</v>
      </c>
      <c r="B20" s="403" t="s">
        <v>13</v>
      </c>
      <c r="C20" s="244"/>
      <c r="D20" s="232">
        <f t="shared" si="0"/>
        <v>0</v>
      </c>
      <c r="E20" s="245">
        <v>2</v>
      </c>
      <c r="F20" s="245">
        <v>2</v>
      </c>
      <c r="G20" s="414">
        <v>2</v>
      </c>
      <c r="H20" s="414">
        <v>2</v>
      </c>
      <c r="I20" s="407"/>
      <c r="J20" s="408"/>
      <c r="K20" s="409"/>
      <c r="L20" s="271"/>
      <c r="M20" s="410"/>
      <c r="N20" s="410"/>
      <c r="O20" s="410">
        <f t="shared" si="1"/>
        <v>0</v>
      </c>
      <c r="P20" s="411"/>
      <c r="Q20" s="293">
        <f t="shared" si="2"/>
        <v>2</v>
      </c>
      <c r="R20" s="192"/>
      <c r="S20" s="192"/>
      <c r="T20" s="192"/>
      <c r="U20" s="192"/>
      <c r="V20" s="192"/>
      <c r="W20" s="192"/>
      <c r="X20" s="192"/>
      <c r="Y20" s="192"/>
      <c r="Z20" s="192"/>
    </row>
    <row r="21" spans="1:26" s="218" customFormat="1" ht="22.7" customHeight="1">
      <c r="A21" s="402">
        <v>14</v>
      </c>
      <c r="B21" s="403" t="s">
        <v>14</v>
      </c>
      <c r="C21" s="244"/>
      <c r="D21" s="232">
        <f>+C21*0.8</f>
        <v>0</v>
      </c>
      <c r="E21" s="245"/>
      <c r="F21" s="245"/>
      <c r="G21" s="414"/>
      <c r="H21" s="414"/>
      <c r="I21" s="407"/>
      <c r="J21" s="408"/>
      <c r="K21" s="409"/>
      <c r="L21" s="271"/>
      <c r="M21" s="410"/>
      <c r="N21" s="410"/>
      <c r="O21" s="410">
        <f t="shared" si="1"/>
        <v>0</v>
      </c>
      <c r="P21" s="411"/>
      <c r="Q21" s="293">
        <f t="shared" si="2"/>
        <v>0</v>
      </c>
      <c r="R21" s="192"/>
      <c r="S21" s="192"/>
      <c r="T21" s="192"/>
      <c r="U21" s="192"/>
      <c r="V21" s="192"/>
      <c r="W21" s="192"/>
      <c r="X21" s="192"/>
      <c r="Y21" s="192"/>
      <c r="Z21" s="192"/>
    </row>
    <row r="22" spans="1:26" s="218" customFormat="1" ht="22.7" customHeight="1">
      <c r="A22" s="402">
        <v>15</v>
      </c>
      <c r="B22" s="403" t="s">
        <v>17</v>
      </c>
      <c r="C22" s="244">
        <v>1</v>
      </c>
      <c r="D22" s="232">
        <f t="shared" si="0"/>
        <v>0.8</v>
      </c>
      <c r="E22" s="245">
        <v>2</v>
      </c>
      <c r="F22" s="245">
        <v>1</v>
      </c>
      <c r="G22" s="414">
        <v>1</v>
      </c>
      <c r="H22" s="414">
        <v>1</v>
      </c>
      <c r="I22" s="407"/>
      <c r="J22" s="408"/>
      <c r="K22" s="409"/>
      <c r="L22" s="271"/>
      <c r="M22" s="410"/>
      <c r="N22" s="410"/>
      <c r="O22" s="410">
        <f t="shared" si="1"/>
        <v>0</v>
      </c>
      <c r="P22" s="411"/>
      <c r="Q22" s="293">
        <f t="shared" si="2"/>
        <v>1</v>
      </c>
      <c r="R22" s="192"/>
      <c r="S22" s="192"/>
      <c r="T22" s="192"/>
      <c r="U22" s="192"/>
      <c r="V22" s="192"/>
      <c r="W22" s="192"/>
      <c r="X22" s="192"/>
      <c r="Y22" s="192"/>
      <c r="Z22" s="192"/>
    </row>
    <row r="23" spans="1:26" s="218" customFormat="1" ht="22.7" customHeight="1">
      <c r="A23" s="402">
        <v>16</v>
      </c>
      <c r="B23" s="403" t="s">
        <v>47</v>
      </c>
      <c r="C23" s="244"/>
      <c r="D23" s="232">
        <f t="shared" si="0"/>
        <v>0</v>
      </c>
      <c r="E23" s="245"/>
      <c r="F23" s="245"/>
      <c r="G23" s="414"/>
      <c r="H23" s="414"/>
      <c r="I23" s="407"/>
      <c r="J23" s="408"/>
      <c r="K23" s="409"/>
      <c r="L23" s="271"/>
      <c r="M23" s="410"/>
      <c r="N23" s="410"/>
      <c r="O23" s="410">
        <f t="shared" si="1"/>
        <v>0</v>
      </c>
      <c r="P23" s="411"/>
      <c r="Q23" s="293">
        <f t="shared" si="2"/>
        <v>0</v>
      </c>
      <c r="R23" s="192"/>
      <c r="S23" s="192"/>
      <c r="T23" s="192"/>
      <c r="U23" s="192"/>
      <c r="V23" s="192"/>
      <c r="W23" s="192"/>
      <c r="X23" s="192"/>
      <c r="Y23" s="192"/>
      <c r="Z23" s="192"/>
    </row>
    <row r="24" spans="1:26" s="218" customFormat="1" ht="22.7" customHeight="1">
      <c r="A24" s="402">
        <v>17</v>
      </c>
      <c r="B24" s="403" t="s">
        <v>18</v>
      </c>
      <c r="C24" s="244"/>
      <c r="D24" s="232">
        <f t="shared" si="0"/>
        <v>0</v>
      </c>
      <c r="E24" s="245"/>
      <c r="F24" s="245"/>
      <c r="G24" s="414"/>
      <c r="H24" s="414"/>
      <c r="I24" s="407"/>
      <c r="J24" s="408"/>
      <c r="K24" s="409"/>
      <c r="L24" s="271"/>
      <c r="M24" s="410"/>
      <c r="N24" s="410"/>
      <c r="O24" s="410">
        <f t="shared" si="1"/>
        <v>0</v>
      </c>
      <c r="P24" s="411"/>
      <c r="Q24" s="293">
        <f t="shared" si="2"/>
        <v>0</v>
      </c>
      <c r="R24" s="192"/>
      <c r="S24" s="192"/>
      <c r="T24" s="192"/>
      <c r="U24" s="192"/>
      <c r="V24" s="192"/>
      <c r="W24" s="192"/>
      <c r="X24" s="192"/>
      <c r="Y24" s="192"/>
      <c r="Z24" s="192"/>
    </row>
    <row r="25" spans="1:26" s="218" customFormat="1" ht="22.7" customHeight="1">
      <c r="A25" s="402">
        <v>18</v>
      </c>
      <c r="B25" s="403" t="s">
        <v>19</v>
      </c>
      <c r="C25" s="244"/>
      <c r="D25" s="232">
        <f t="shared" si="0"/>
        <v>0</v>
      </c>
      <c r="E25" s="245"/>
      <c r="F25" s="245"/>
      <c r="G25" s="414"/>
      <c r="H25" s="414"/>
      <c r="I25" s="407"/>
      <c r="J25" s="408"/>
      <c r="K25" s="409"/>
      <c r="L25" s="271"/>
      <c r="M25" s="410"/>
      <c r="N25" s="410"/>
      <c r="O25" s="410">
        <f t="shared" si="1"/>
        <v>0</v>
      </c>
      <c r="P25" s="411"/>
      <c r="Q25" s="293">
        <f t="shared" si="2"/>
        <v>0</v>
      </c>
      <c r="R25" s="192"/>
      <c r="S25" s="192"/>
      <c r="T25" s="192"/>
      <c r="U25" s="192"/>
      <c r="V25" s="192"/>
      <c r="W25" s="192"/>
      <c r="X25" s="192"/>
      <c r="Y25" s="192"/>
      <c r="Z25" s="192"/>
    </row>
    <row r="26" spans="1:26" s="218" customFormat="1" ht="22.7" customHeight="1">
      <c r="A26" s="402">
        <v>19</v>
      </c>
      <c r="B26" s="403" t="s">
        <v>20</v>
      </c>
      <c r="C26" s="244"/>
      <c r="D26" s="232">
        <f t="shared" si="0"/>
        <v>0</v>
      </c>
      <c r="E26" s="245"/>
      <c r="F26" s="245"/>
      <c r="G26" s="414"/>
      <c r="H26" s="414"/>
      <c r="I26" s="407"/>
      <c r="J26" s="408"/>
      <c r="K26" s="409"/>
      <c r="L26" s="271"/>
      <c r="M26" s="410"/>
      <c r="N26" s="410"/>
      <c r="O26" s="410">
        <f t="shared" si="1"/>
        <v>0</v>
      </c>
      <c r="P26" s="411"/>
      <c r="Q26" s="293">
        <f t="shared" si="2"/>
        <v>0</v>
      </c>
      <c r="R26" s="192"/>
      <c r="S26" s="192"/>
      <c r="T26" s="192"/>
      <c r="U26" s="192"/>
      <c r="V26" s="192"/>
      <c r="W26" s="192"/>
      <c r="X26" s="192"/>
      <c r="Y26" s="192"/>
      <c r="Z26" s="192"/>
    </row>
    <row r="27" spans="1:26" s="218" customFormat="1" ht="22.7" customHeight="1">
      <c r="A27" s="402">
        <v>20</v>
      </c>
      <c r="B27" s="403" t="s">
        <v>21</v>
      </c>
      <c r="C27" s="244">
        <v>1</v>
      </c>
      <c r="D27" s="232">
        <f t="shared" si="0"/>
        <v>0.8</v>
      </c>
      <c r="E27" s="245"/>
      <c r="F27" s="245"/>
      <c r="G27" s="414"/>
      <c r="H27" s="414"/>
      <c r="I27" s="407"/>
      <c r="J27" s="408"/>
      <c r="K27" s="409"/>
      <c r="L27" s="271"/>
      <c r="M27" s="410"/>
      <c r="N27" s="410"/>
      <c r="O27" s="410">
        <f t="shared" si="1"/>
        <v>0</v>
      </c>
      <c r="P27" s="411"/>
      <c r="Q27" s="293">
        <f t="shared" si="2"/>
        <v>0</v>
      </c>
      <c r="R27" s="192"/>
      <c r="S27" s="192"/>
      <c r="T27" s="192"/>
      <c r="U27" s="192"/>
      <c r="V27" s="192"/>
      <c r="W27" s="192"/>
      <c r="X27" s="192"/>
      <c r="Y27" s="192"/>
      <c r="Z27" s="192"/>
    </row>
    <row r="28" spans="1:26" s="218" customFormat="1" ht="22.7" customHeight="1">
      <c r="A28" s="402">
        <v>21</v>
      </c>
      <c r="B28" s="403" t="s">
        <v>22</v>
      </c>
      <c r="C28" s="244"/>
      <c r="D28" s="232">
        <f t="shared" si="0"/>
        <v>0</v>
      </c>
      <c r="E28" s="245">
        <v>1</v>
      </c>
      <c r="F28" s="245">
        <v>1</v>
      </c>
      <c r="G28" s="414">
        <v>1</v>
      </c>
      <c r="H28" s="414">
        <v>1</v>
      </c>
      <c r="I28" s="407"/>
      <c r="J28" s="408"/>
      <c r="K28" s="409"/>
      <c r="L28" s="271"/>
      <c r="M28" s="410"/>
      <c r="N28" s="410"/>
      <c r="O28" s="410">
        <f t="shared" si="1"/>
        <v>0</v>
      </c>
      <c r="P28" s="411"/>
      <c r="Q28" s="293">
        <f t="shared" si="2"/>
        <v>1</v>
      </c>
      <c r="R28" s="192"/>
      <c r="S28" s="192"/>
      <c r="T28" s="192"/>
      <c r="U28" s="192"/>
      <c r="V28" s="192"/>
      <c r="W28" s="192"/>
      <c r="X28" s="192"/>
      <c r="Y28" s="192"/>
      <c r="Z28" s="192"/>
    </row>
    <row r="29" spans="1:26" s="218" customFormat="1" ht="22.7" customHeight="1">
      <c r="A29" s="402">
        <v>22</v>
      </c>
      <c r="B29" s="403" t="s">
        <v>46</v>
      </c>
      <c r="C29" s="244"/>
      <c r="D29" s="232">
        <f t="shared" si="0"/>
        <v>0</v>
      </c>
      <c r="E29" s="245"/>
      <c r="F29" s="245"/>
      <c r="G29" s="414"/>
      <c r="H29" s="414"/>
      <c r="I29" s="407"/>
      <c r="J29" s="408"/>
      <c r="K29" s="409"/>
      <c r="L29" s="271"/>
      <c r="M29" s="410"/>
      <c r="N29" s="410"/>
      <c r="O29" s="410">
        <f t="shared" si="1"/>
        <v>0</v>
      </c>
      <c r="P29" s="411"/>
      <c r="Q29" s="293">
        <f t="shared" si="2"/>
        <v>0</v>
      </c>
      <c r="R29" s="192"/>
      <c r="S29" s="192"/>
      <c r="T29" s="192"/>
      <c r="U29" s="192"/>
      <c r="V29" s="192"/>
      <c r="W29" s="192"/>
      <c r="X29" s="192"/>
      <c r="Y29" s="192"/>
      <c r="Z29" s="192"/>
    </row>
    <row r="30" spans="1:26" s="218" customFormat="1" ht="22.7" customHeight="1">
      <c r="A30" s="402">
        <v>23</v>
      </c>
      <c r="B30" s="403" t="s">
        <v>23</v>
      </c>
      <c r="C30" s="244"/>
      <c r="D30" s="232">
        <f t="shared" si="0"/>
        <v>0</v>
      </c>
      <c r="E30" s="245"/>
      <c r="F30" s="245"/>
      <c r="G30" s="414"/>
      <c r="H30" s="414"/>
      <c r="I30" s="407"/>
      <c r="J30" s="408"/>
      <c r="K30" s="409"/>
      <c r="L30" s="271"/>
      <c r="M30" s="410"/>
      <c r="N30" s="410"/>
      <c r="O30" s="410">
        <f t="shared" si="1"/>
        <v>0</v>
      </c>
      <c r="P30" s="411"/>
      <c r="Q30" s="293">
        <f t="shared" si="2"/>
        <v>0</v>
      </c>
      <c r="R30" s="192"/>
      <c r="S30" s="192"/>
      <c r="T30" s="192"/>
      <c r="U30" s="192"/>
      <c r="V30" s="192"/>
      <c r="W30" s="192"/>
      <c r="X30" s="192"/>
      <c r="Y30" s="192"/>
      <c r="Z30" s="192"/>
    </row>
    <row r="31" spans="1:26" s="218" customFormat="1" ht="22.7" customHeight="1">
      <c r="A31" s="402">
        <v>24</v>
      </c>
      <c r="B31" s="403" t="s">
        <v>24</v>
      </c>
      <c r="C31" s="244">
        <v>3</v>
      </c>
      <c r="D31" s="232">
        <f t="shared" si="0"/>
        <v>2.4000000000000004</v>
      </c>
      <c r="E31" s="245">
        <v>3</v>
      </c>
      <c r="F31" s="245">
        <v>3</v>
      </c>
      <c r="G31" s="416">
        <v>1</v>
      </c>
      <c r="H31" s="416">
        <v>1</v>
      </c>
      <c r="I31" s="407"/>
      <c r="J31" s="408"/>
      <c r="K31" s="409"/>
      <c r="L31" s="271"/>
      <c r="M31" s="410"/>
      <c r="N31" s="410"/>
      <c r="O31" s="410">
        <f t="shared" si="1"/>
        <v>0</v>
      </c>
      <c r="P31" s="411"/>
      <c r="Q31" s="293">
        <f t="shared" si="2"/>
        <v>1</v>
      </c>
      <c r="R31" s="1176" t="s">
        <v>215</v>
      </c>
      <c r="S31" s="192"/>
      <c r="T31" s="192"/>
      <c r="U31" s="192"/>
      <c r="V31" s="192"/>
      <c r="W31" s="192"/>
      <c r="X31" s="192"/>
      <c r="Y31" s="192"/>
      <c r="Z31" s="192"/>
    </row>
    <row r="32" spans="1:26" s="218" customFormat="1" ht="22.7" customHeight="1">
      <c r="A32" s="402">
        <v>25</v>
      </c>
      <c r="B32" s="403" t="s">
        <v>43</v>
      </c>
      <c r="C32" s="244"/>
      <c r="D32" s="232">
        <f>+C32*0.8</f>
        <v>0</v>
      </c>
      <c r="E32" s="245"/>
      <c r="F32" s="245"/>
      <c r="G32" s="414"/>
      <c r="H32" s="414"/>
      <c r="I32" s="407"/>
      <c r="J32" s="408"/>
      <c r="K32" s="409"/>
      <c r="L32" s="271"/>
      <c r="M32" s="410"/>
      <c r="N32" s="410"/>
      <c r="O32" s="410">
        <f>SUM(I32:N32)</f>
        <v>0</v>
      </c>
      <c r="P32" s="411"/>
      <c r="Q32" s="293">
        <f t="shared" si="2"/>
        <v>0</v>
      </c>
      <c r="R32" s="201"/>
      <c r="S32" s="201"/>
      <c r="T32" s="201"/>
    </row>
    <row r="33" spans="1:26" s="218" customFormat="1" ht="22.7" customHeight="1">
      <c r="A33" s="402">
        <v>26</v>
      </c>
      <c r="B33" s="403" t="s">
        <v>25</v>
      </c>
      <c r="C33" s="244">
        <v>1</v>
      </c>
      <c r="D33" s="232">
        <f>+C33*0.8</f>
        <v>0.8</v>
      </c>
      <c r="E33" s="245">
        <v>1</v>
      </c>
      <c r="F33" s="245">
        <v>1</v>
      </c>
      <c r="G33" s="414">
        <v>1</v>
      </c>
      <c r="H33" s="414">
        <v>1</v>
      </c>
      <c r="I33" s="407"/>
      <c r="J33" s="408">
        <v>1</v>
      </c>
      <c r="K33" s="409"/>
      <c r="L33" s="271"/>
      <c r="M33" s="410"/>
      <c r="N33" s="410"/>
      <c r="O33" s="410">
        <f t="shared" si="1"/>
        <v>1</v>
      </c>
      <c r="P33" s="411"/>
      <c r="Q33" s="293">
        <f t="shared" si="2"/>
        <v>0</v>
      </c>
      <c r="R33" s="192"/>
      <c r="S33" s="192"/>
      <c r="T33" s="192"/>
      <c r="U33" s="192"/>
      <c r="V33" s="192"/>
      <c r="W33" s="192"/>
      <c r="X33" s="192"/>
      <c r="Y33" s="192"/>
      <c r="Z33" s="192"/>
    </row>
    <row r="34" spans="1:26" s="218" customFormat="1" ht="22.7" customHeight="1">
      <c r="A34" s="402">
        <v>27</v>
      </c>
      <c r="B34" s="403" t="s">
        <v>27</v>
      </c>
      <c r="C34" s="244"/>
      <c r="D34" s="232">
        <f t="shared" si="0"/>
        <v>0</v>
      </c>
      <c r="E34" s="245"/>
      <c r="F34" s="245"/>
      <c r="G34" s="416">
        <v>1</v>
      </c>
      <c r="H34" s="416">
        <v>1</v>
      </c>
      <c r="I34" s="407"/>
      <c r="J34" s="408"/>
      <c r="K34" s="409"/>
      <c r="L34" s="271"/>
      <c r="M34" s="410"/>
      <c r="N34" s="410"/>
      <c r="O34" s="410">
        <f t="shared" si="1"/>
        <v>0</v>
      </c>
      <c r="P34" s="411"/>
      <c r="Q34" s="293">
        <f t="shared" si="2"/>
        <v>1</v>
      </c>
      <c r="R34" s="1177" t="s">
        <v>216</v>
      </c>
      <c r="S34" s="192"/>
      <c r="T34" s="192"/>
      <c r="U34" s="192"/>
      <c r="V34" s="192"/>
      <c r="W34" s="192"/>
      <c r="X34" s="192"/>
      <c r="Y34" s="192"/>
      <c r="Z34" s="192"/>
    </row>
    <row r="35" spans="1:26" s="218" customFormat="1" ht="22.7" customHeight="1">
      <c r="A35" s="402">
        <v>28</v>
      </c>
      <c r="B35" s="403" t="s">
        <v>35</v>
      </c>
      <c r="C35" s="244"/>
      <c r="D35" s="232">
        <f t="shared" si="0"/>
        <v>0</v>
      </c>
      <c r="E35" s="245">
        <v>12</v>
      </c>
      <c r="F35" s="245">
        <v>10</v>
      </c>
      <c r="G35" s="414">
        <v>12</v>
      </c>
      <c r="H35" s="414">
        <v>10</v>
      </c>
      <c r="I35" s="407">
        <v>2</v>
      </c>
      <c r="J35" s="408"/>
      <c r="K35" s="409"/>
      <c r="L35" s="271"/>
      <c r="M35" s="410"/>
      <c r="N35" s="410"/>
      <c r="O35" s="410">
        <f t="shared" si="1"/>
        <v>2</v>
      </c>
      <c r="P35" s="411"/>
      <c r="Q35" s="293">
        <f t="shared" si="2"/>
        <v>8</v>
      </c>
      <c r="R35" s="201"/>
      <c r="S35" s="201"/>
      <c r="T35" s="201"/>
    </row>
    <row r="36" spans="1:26" s="218" customFormat="1" ht="22.7" customHeight="1">
      <c r="A36" s="402">
        <v>29</v>
      </c>
      <c r="B36" s="403" t="s">
        <v>42</v>
      </c>
      <c r="C36" s="244"/>
      <c r="D36" s="232">
        <f t="shared" si="0"/>
        <v>0</v>
      </c>
      <c r="E36" s="245"/>
      <c r="F36" s="245"/>
      <c r="G36" s="414"/>
      <c r="H36" s="414"/>
      <c r="I36" s="407"/>
      <c r="J36" s="408"/>
      <c r="K36" s="409"/>
      <c r="L36" s="271"/>
      <c r="M36" s="410"/>
      <c r="N36" s="410"/>
      <c r="O36" s="410">
        <f t="shared" si="1"/>
        <v>0</v>
      </c>
      <c r="P36" s="411"/>
      <c r="Q36" s="293">
        <f t="shared" si="2"/>
        <v>0</v>
      </c>
      <c r="R36" s="201"/>
      <c r="S36" s="201"/>
      <c r="T36" s="201"/>
    </row>
    <row r="37" spans="1:26" s="218" customFormat="1" ht="22.7" customHeight="1">
      <c r="A37" s="402">
        <v>30</v>
      </c>
      <c r="B37" s="403" t="s">
        <v>54</v>
      </c>
      <c r="C37" s="254">
        <v>2</v>
      </c>
      <c r="D37" s="232">
        <f t="shared" si="0"/>
        <v>1.6</v>
      </c>
      <c r="E37" s="255">
        <v>3</v>
      </c>
      <c r="F37" s="255">
        <v>3</v>
      </c>
      <c r="G37" s="424">
        <v>3</v>
      </c>
      <c r="H37" s="424">
        <v>3</v>
      </c>
      <c r="I37" s="407"/>
      <c r="J37" s="408"/>
      <c r="K37" s="409"/>
      <c r="L37" s="425"/>
      <c r="M37" s="410"/>
      <c r="N37" s="410"/>
      <c r="O37" s="410">
        <f t="shared" si="1"/>
        <v>0</v>
      </c>
      <c r="P37" s="411"/>
      <c r="Q37" s="293">
        <f t="shared" si="2"/>
        <v>3</v>
      </c>
      <c r="R37" s="201"/>
      <c r="S37" s="201"/>
      <c r="T37" s="201"/>
      <c r="U37" s="201"/>
      <c r="V37" s="201"/>
      <c r="W37" s="201"/>
      <c r="X37" s="201"/>
      <c r="Y37" s="201"/>
      <c r="Z37" s="201"/>
    </row>
    <row r="38" spans="1:26" s="218" customFormat="1" ht="22.7" customHeight="1">
      <c r="A38" s="157"/>
      <c r="B38" s="263" t="s">
        <v>4</v>
      </c>
      <c r="C38" s="500">
        <f t="shared" ref="C38:H38" si="3">SUM(C8:C37)</f>
        <v>42.569000000000003</v>
      </c>
      <c r="D38" s="500">
        <f t="shared" si="3"/>
        <v>34.055200000000006</v>
      </c>
      <c r="E38" s="266">
        <f t="shared" si="3"/>
        <v>67.599999999999994</v>
      </c>
      <c r="F38" s="266">
        <f t="shared" si="3"/>
        <v>59</v>
      </c>
      <c r="G38" s="502">
        <f t="shared" si="3"/>
        <v>55</v>
      </c>
      <c r="H38" s="502">
        <f t="shared" si="3"/>
        <v>51</v>
      </c>
      <c r="I38" s="315">
        <f t="shared" ref="I38:N38" si="4">SUM(I8:I37)</f>
        <v>15</v>
      </c>
      <c r="J38" s="315">
        <f t="shared" si="4"/>
        <v>2</v>
      </c>
      <c r="K38" s="315">
        <f t="shared" si="4"/>
        <v>0</v>
      </c>
      <c r="L38" s="315">
        <f t="shared" si="4"/>
        <v>0</v>
      </c>
      <c r="M38" s="315">
        <f t="shared" si="4"/>
        <v>0</v>
      </c>
      <c r="N38" s="315">
        <f t="shared" si="4"/>
        <v>0</v>
      </c>
      <c r="O38" s="315">
        <f>SUM(I38:N38)</f>
        <v>17</v>
      </c>
      <c r="P38" s="316"/>
      <c r="Q38" s="288">
        <f>+H38-O38</f>
        <v>34</v>
      </c>
      <c r="R38" s="192"/>
      <c r="S38" s="192"/>
      <c r="T38" s="192"/>
    </row>
    <row r="39" spans="1:26" s="599" customFormat="1" ht="22.7" customHeight="1">
      <c r="A39" s="595"/>
      <c r="B39" s="157" t="s">
        <v>83</v>
      </c>
      <c r="C39" s="272"/>
      <c r="D39" s="272"/>
      <c r="E39" s="272">
        <v>40.799999999999997</v>
      </c>
      <c r="F39" s="272">
        <v>32.64</v>
      </c>
      <c r="G39" s="509"/>
      <c r="H39" s="509"/>
      <c r="I39" s="429"/>
      <c r="J39" s="429"/>
      <c r="K39" s="429"/>
      <c r="L39" s="429"/>
      <c r="M39" s="429"/>
      <c r="N39" s="429"/>
      <c r="O39" s="429"/>
      <c r="P39" s="509"/>
      <c r="Q39" s="509"/>
      <c r="R39" s="598"/>
      <c r="S39" s="598"/>
      <c r="T39" s="598"/>
    </row>
    <row r="40" spans="1:26" s="599" customFormat="1" ht="22.7" customHeight="1">
      <c r="A40" s="595"/>
      <c r="B40" s="157" t="s">
        <v>84</v>
      </c>
      <c r="C40" s="272"/>
      <c r="D40" s="272"/>
      <c r="E40" s="272">
        <v>12</v>
      </c>
      <c r="F40" s="272">
        <v>9.6</v>
      </c>
      <c r="G40" s="509"/>
      <c r="H40" s="509"/>
      <c r="I40" s="429"/>
      <c r="J40" s="429"/>
      <c r="K40" s="429"/>
      <c r="L40" s="429"/>
      <c r="M40" s="429"/>
      <c r="N40" s="429"/>
      <c r="O40" s="429"/>
      <c r="P40" s="509"/>
      <c r="Q40" s="509"/>
      <c r="R40" s="598"/>
      <c r="S40" s="598"/>
      <c r="T40" s="598"/>
    </row>
    <row r="41" spans="1:26" s="202" customFormat="1">
      <c r="A41" s="194" t="s">
        <v>28</v>
      </c>
      <c r="B41" s="195"/>
      <c r="C41" s="272"/>
      <c r="D41" s="272"/>
      <c r="G41" s="509"/>
      <c r="H41" s="509"/>
      <c r="I41" s="196"/>
      <c r="J41" s="199"/>
      <c r="K41" s="195"/>
      <c r="L41" s="195"/>
      <c r="M41" s="199"/>
      <c r="N41" s="200"/>
      <c r="O41" s="200"/>
      <c r="P41" s="200"/>
      <c r="Q41" s="192"/>
      <c r="R41" s="192"/>
      <c r="S41" s="192"/>
      <c r="T41" s="192"/>
      <c r="U41" s="192"/>
    </row>
    <row r="42" spans="1:26" s="202" customFormat="1">
      <c r="A42" s="194"/>
      <c r="B42" s="194" t="s">
        <v>29</v>
      </c>
      <c r="C42" s="272"/>
      <c r="D42" s="272"/>
      <c r="G42" s="509"/>
      <c r="H42" s="509"/>
      <c r="I42" s="196"/>
      <c r="J42" s="199"/>
      <c r="K42" s="195"/>
      <c r="L42" s="195"/>
      <c r="M42" s="199"/>
      <c r="N42" s="200"/>
      <c r="O42" s="200"/>
      <c r="P42" s="200"/>
      <c r="Q42" s="192"/>
      <c r="R42" s="192"/>
      <c r="S42" s="192"/>
      <c r="T42" s="192"/>
      <c r="U42" s="189"/>
    </row>
    <row r="43" spans="1:26" s="218" customFormat="1" ht="37.5">
      <c r="A43" s="391" t="s">
        <v>3</v>
      </c>
      <c r="B43" s="275" t="s">
        <v>30</v>
      </c>
      <c r="C43" s="276" t="s">
        <v>76</v>
      </c>
      <c r="D43" s="277"/>
      <c r="E43" s="278" t="s">
        <v>57</v>
      </c>
      <c r="F43" s="279"/>
      <c r="G43" s="276" t="s">
        <v>101</v>
      </c>
      <c r="H43" s="283"/>
      <c r="I43" s="1238" t="s">
        <v>39</v>
      </c>
      <c r="J43" s="1239"/>
      <c r="K43" s="1239"/>
      <c r="L43" s="1239"/>
      <c r="M43" s="1239"/>
      <c r="N43" s="1239"/>
      <c r="O43" s="1240"/>
      <c r="P43" s="282" t="s">
        <v>58</v>
      </c>
      <c r="Q43" s="283" t="s">
        <v>58</v>
      </c>
      <c r="R43" s="192"/>
    </row>
    <row r="44" spans="1:26" s="218" customFormat="1" ht="48.75" customHeight="1">
      <c r="A44" s="394"/>
      <c r="B44" s="264"/>
      <c r="C44" s="135" t="s">
        <v>77</v>
      </c>
      <c r="D44" s="285" t="s">
        <v>78</v>
      </c>
      <c r="E44" s="286" t="s">
        <v>55</v>
      </c>
      <c r="F44" s="287" t="s">
        <v>56</v>
      </c>
      <c r="G44" s="714" t="s">
        <v>55</v>
      </c>
      <c r="H44" s="715" t="s">
        <v>56</v>
      </c>
      <c r="I44" s="397" t="s">
        <v>5</v>
      </c>
      <c r="J44" s="397" t="s">
        <v>6</v>
      </c>
      <c r="K44" s="398" t="s">
        <v>40</v>
      </c>
      <c r="L44" s="397" t="s">
        <v>41</v>
      </c>
      <c r="M44" s="399" t="s">
        <v>49</v>
      </c>
      <c r="N44" s="399" t="s">
        <v>48</v>
      </c>
      <c r="O44" s="398" t="s">
        <v>4</v>
      </c>
      <c r="P44" s="292" t="s">
        <v>55</v>
      </c>
      <c r="Q44" s="293" t="s">
        <v>56</v>
      </c>
      <c r="R44" s="192"/>
    </row>
    <row r="45" spans="1:26" s="218" customFormat="1">
      <c r="A45" s="284">
        <v>1</v>
      </c>
      <c r="B45" s="403" t="s">
        <v>102</v>
      </c>
      <c r="C45" s="232">
        <v>25</v>
      </c>
      <c r="D45" s="232">
        <v>20</v>
      </c>
      <c r="E45" s="295">
        <v>23</v>
      </c>
      <c r="F45" s="295">
        <v>17</v>
      </c>
      <c r="G45" s="301"/>
      <c r="H45" s="241">
        <v>5</v>
      </c>
      <c r="I45" s="410">
        <v>1</v>
      </c>
      <c r="J45" s="284"/>
      <c r="K45" s="284"/>
      <c r="L45" s="433"/>
      <c r="M45" s="435"/>
      <c r="N45" s="1120"/>
      <c r="O45" s="410">
        <f t="shared" ref="O45:O55" si="5">SUM(I45:N45)</f>
        <v>1</v>
      </c>
      <c r="P45" s="436"/>
      <c r="Q45" s="293"/>
      <c r="R45" s="192" t="s">
        <v>222</v>
      </c>
    </row>
    <row r="46" spans="1:26" s="218" customFormat="1">
      <c r="A46" s="284">
        <v>2</v>
      </c>
      <c r="B46" s="403" t="s">
        <v>103</v>
      </c>
      <c r="C46" s="244"/>
      <c r="D46" s="244"/>
      <c r="E46" s="303">
        <v>2</v>
      </c>
      <c r="F46" s="303">
        <v>2</v>
      </c>
      <c r="G46" s="307"/>
      <c r="H46" s="305">
        <v>2</v>
      </c>
      <c r="I46" s="433"/>
      <c r="J46" s="284"/>
      <c r="K46" s="284">
        <v>1</v>
      </c>
      <c r="L46" s="433"/>
      <c r="M46" s="435"/>
      <c r="N46" s="1120"/>
      <c r="O46" s="410">
        <f t="shared" si="5"/>
        <v>1</v>
      </c>
      <c r="P46" s="438"/>
      <c r="Q46" s="411"/>
      <c r="R46" s="192"/>
    </row>
    <row r="47" spans="1:26" s="218" customFormat="1">
      <c r="A47" s="284">
        <v>3</v>
      </c>
      <c r="B47" s="403" t="s">
        <v>104</v>
      </c>
      <c r="C47" s="244">
        <v>5</v>
      </c>
      <c r="D47" s="244">
        <v>4</v>
      </c>
      <c r="E47" s="303">
        <v>5</v>
      </c>
      <c r="F47" s="303">
        <v>4</v>
      </c>
      <c r="G47" s="244"/>
      <c r="H47" s="305">
        <v>4</v>
      </c>
      <c r="I47" s="433"/>
      <c r="J47" s="284"/>
      <c r="K47" s="284">
        <v>1</v>
      </c>
      <c r="L47" s="433"/>
      <c r="M47" s="435"/>
      <c r="N47" s="1120"/>
      <c r="O47" s="410">
        <f t="shared" si="5"/>
        <v>1</v>
      </c>
      <c r="P47" s="438"/>
      <c r="Q47" s="411"/>
      <c r="R47" s="192"/>
    </row>
    <row r="48" spans="1:26" s="218" customFormat="1">
      <c r="A48" s="284">
        <v>4</v>
      </c>
      <c r="B48" s="403" t="s">
        <v>105</v>
      </c>
      <c r="C48" s="244">
        <v>4</v>
      </c>
      <c r="D48" s="244">
        <v>3</v>
      </c>
      <c r="E48" s="303">
        <v>5</v>
      </c>
      <c r="F48" s="303">
        <v>4</v>
      </c>
      <c r="G48" s="244"/>
      <c r="H48" s="305">
        <v>2</v>
      </c>
      <c r="I48" s="433"/>
      <c r="J48" s="284"/>
      <c r="K48" s="284"/>
      <c r="L48" s="433"/>
      <c r="M48" s="435"/>
      <c r="N48" s="1120"/>
      <c r="O48" s="410">
        <f t="shared" si="5"/>
        <v>0</v>
      </c>
      <c r="P48" s="438"/>
      <c r="Q48" s="411"/>
      <c r="R48" s="192"/>
    </row>
    <row r="49" spans="1:26" s="218" customFormat="1">
      <c r="A49" s="284">
        <v>5</v>
      </c>
      <c r="B49" s="403" t="s">
        <v>106</v>
      </c>
      <c r="C49" s="244"/>
      <c r="D49" s="244"/>
      <c r="E49" s="303">
        <v>1</v>
      </c>
      <c r="F49" s="303">
        <v>1</v>
      </c>
      <c r="G49" s="244"/>
      <c r="H49" s="305">
        <v>1</v>
      </c>
      <c r="I49" s="433"/>
      <c r="J49" s="284"/>
      <c r="K49" s="284"/>
      <c r="L49" s="433"/>
      <c r="M49" s="435"/>
      <c r="N49" s="1120"/>
      <c r="O49" s="410">
        <f t="shared" si="5"/>
        <v>0</v>
      </c>
      <c r="P49" s="438"/>
      <c r="Q49" s="411"/>
      <c r="R49" s="192"/>
    </row>
    <row r="50" spans="1:26" s="218" customFormat="1">
      <c r="A50" s="284">
        <v>6</v>
      </c>
      <c r="B50" s="403" t="s">
        <v>107</v>
      </c>
      <c r="C50" s="244"/>
      <c r="D50" s="244"/>
      <c r="E50" s="303">
        <v>2</v>
      </c>
      <c r="F50" s="303">
        <v>2</v>
      </c>
      <c r="G50" s="244"/>
      <c r="H50" s="305">
        <v>1</v>
      </c>
      <c r="I50" s="433"/>
      <c r="J50" s="284"/>
      <c r="K50" s="284"/>
      <c r="L50" s="433"/>
      <c r="M50" s="435"/>
      <c r="N50" s="1120"/>
      <c r="O50" s="410">
        <f t="shared" si="5"/>
        <v>0</v>
      </c>
      <c r="P50" s="438"/>
      <c r="Q50" s="411"/>
      <c r="R50" s="192"/>
    </row>
    <row r="51" spans="1:26" s="218" customFormat="1">
      <c r="A51" s="284">
        <v>7</v>
      </c>
      <c r="B51" s="403" t="s">
        <v>50</v>
      </c>
      <c r="C51" s="244">
        <v>4</v>
      </c>
      <c r="D51" s="244">
        <v>4</v>
      </c>
      <c r="E51" s="295"/>
      <c r="F51" s="295"/>
      <c r="G51" s="244"/>
      <c r="H51" s="305">
        <v>1</v>
      </c>
      <c r="I51" s="433"/>
      <c r="J51" s="284">
        <v>1</v>
      </c>
      <c r="K51" s="284"/>
      <c r="L51" s="433"/>
      <c r="M51" s="435"/>
      <c r="N51" s="1120"/>
      <c r="O51" s="410">
        <f t="shared" si="5"/>
        <v>1</v>
      </c>
      <c r="P51" s="438"/>
      <c r="Q51" s="411"/>
      <c r="R51" s="192"/>
    </row>
    <row r="52" spans="1:26" s="218" customFormat="1">
      <c r="A52" s="284">
        <v>8</v>
      </c>
      <c r="B52" s="403" t="s">
        <v>51</v>
      </c>
      <c r="C52" s="244"/>
      <c r="D52" s="244"/>
      <c r="E52" s="303"/>
      <c r="F52" s="303"/>
      <c r="G52" s="244"/>
      <c r="H52" s="305"/>
      <c r="I52" s="433"/>
      <c r="J52" s="284"/>
      <c r="K52" s="284"/>
      <c r="L52" s="433"/>
      <c r="M52" s="435"/>
      <c r="N52" s="1120">
        <v>2</v>
      </c>
      <c r="O52" s="410">
        <f t="shared" si="5"/>
        <v>2</v>
      </c>
      <c r="P52" s="438"/>
      <c r="Q52" s="411"/>
      <c r="R52" s="192"/>
    </row>
    <row r="53" spans="1:26" s="218" customFormat="1">
      <c r="A53" s="284">
        <v>9</v>
      </c>
      <c r="B53" s="403" t="s">
        <v>108</v>
      </c>
      <c r="C53" s="244"/>
      <c r="D53" s="244"/>
      <c r="E53" s="303"/>
      <c r="F53" s="303"/>
      <c r="G53" s="244"/>
      <c r="H53" s="305">
        <v>4</v>
      </c>
      <c r="I53" s="433"/>
      <c r="J53" s="284">
        <v>2</v>
      </c>
      <c r="K53" s="284"/>
      <c r="L53" s="433"/>
      <c r="M53" s="435"/>
      <c r="N53" s="1120"/>
      <c r="O53" s="410">
        <f t="shared" si="5"/>
        <v>2</v>
      </c>
      <c r="P53" s="438"/>
      <c r="Q53" s="411"/>
      <c r="R53" s="192"/>
    </row>
    <row r="54" spans="1:26" s="218" customFormat="1">
      <c r="A54" s="284">
        <v>10</v>
      </c>
      <c r="B54" s="403" t="s">
        <v>52</v>
      </c>
      <c r="C54" s="244"/>
      <c r="D54" s="244"/>
      <c r="E54" s="303"/>
      <c r="F54" s="303"/>
      <c r="G54" s="244"/>
      <c r="H54" s="305"/>
      <c r="I54" s="433"/>
      <c r="J54" s="284"/>
      <c r="K54" s="284"/>
      <c r="L54" s="433"/>
      <c r="M54" s="435"/>
      <c r="N54" s="1120"/>
      <c r="O54" s="410">
        <f t="shared" si="5"/>
        <v>0</v>
      </c>
      <c r="P54" s="438"/>
      <c r="Q54" s="411"/>
      <c r="R54" s="192"/>
    </row>
    <row r="55" spans="1:26" s="218" customFormat="1">
      <c r="A55" s="284">
        <v>11</v>
      </c>
      <c r="B55" s="403" t="s">
        <v>53</v>
      </c>
      <c r="C55" s="254"/>
      <c r="D55" s="254"/>
      <c r="E55" s="303"/>
      <c r="F55" s="303"/>
      <c r="G55" s="254"/>
      <c r="H55" s="311">
        <v>3</v>
      </c>
      <c r="I55" s="433"/>
      <c r="J55" s="284">
        <v>2</v>
      </c>
      <c r="K55" s="284"/>
      <c r="L55" s="433"/>
      <c r="M55" s="435"/>
      <c r="N55" s="1120"/>
      <c r="O55" s="410">
        <f t="shared" si="5"/>
        <v>2</v>
      </c>
      <c r="P55" s="438"/>
      <c r="Q55" s="411"/>
      <c r="R55" s="201"/>
    </row>
    <row r="56" spans="1:26" s="218" customFormat="1">
      <c r="A56" s="284">
        <v>12</v>
      </c>
      <c r="B56" s="403" t="s">
        <v>109</v>
      </c>
      <c r="C56" s="270">
        <v>2</v>
      </c>
      <c r="D56" s="270">
        <v>2</v>
      </c>
      <c r="E56" s="303"/>
      <c r="F56" s="303"/>
      <c r="G56" s="270"/>
      <c r="H56" s="270"/>
      <c r="I56" s="433"/>
      <c r="J56" s="284"/>
      <c r="K56" s="284"/>
      <c r="L56" s="433"/>
      <c r="M56" s="435"/>
      <c r="N56" s="1120"/>
      <c r="O56" s="410"/>
      <c r="P56" s="438"/>
      <c r="Q56" s="411"/>
      <c r="R56" s="201"/>
    </row>
    <row r="57" spans="1:26" s="218" customFormat="1">
      <c r="A57" s="263"/>
      <c r="B57" s="263" t="s">
        <v>4</v>
      </c>
      <c r="C57" s="608">
        <f>SUM(C45:C56)</f>
        <v>40</v>
      </c>
      <c r="D57" s="608">
        <f>SUM(D45:D56)</f>
        <v>33</v>
      </c>
      <c r="E57" s="608">
        <f>SUM(E45:E56)</f>
        <v>38</v>
      </c>
      <c r="F57" s="608">
        <f t="shared" ref="F57" si="6">SUM(F45:F56)</f>
        <v>30</v>
      </c>
      <c r="G57" s="316"/>
      <c r="H57" s="288">
        <f>SUM(H45:H56)</f>
        <v>23</v>
      </c>
      <c r="I57" s="315">
        <f>SUM(I45:I56)</f>
        <v>1</v>
      </c>
      <c r="J57" s="315">
        <f t="shared" ref="J57:O57" si="7">SUM(J45:J56)</f>
        <v>5</v>
      </c>
      <c r="K57" s="315">
        <f t="shared" si="7"/>
        <v>2</v>
      </c>
      <c r="L57" s="315">
        <f t="shared" si="7"/>
        <v>0</v>
      </c>
      <c r="M57" s="315">
        <f t="shared" si="7"/>
        <v>0</v>
      </c>
      <c r="N57" s="315">
        <f t="shared" si="7"/>
        <v>2</v>
      </c>
      <c r="O57" s="315">
        <f t="shared" si="7"/>
        <v>10</v>
      </c>
      <c r="P57" s="316"/>
      <c r="Q57" s="316"/>
      <c r="R57" s="192"/>
    </row>
    <row r="58" spans="1:26" s="202" customFormat="1">
      <c r="A58" s="194"/>
      <c r="B58" s="194" t="s">
        <v>31</v>
      </c>
      <c r="I58" s="195"/>
      <c r="J58" s="195"/>
      <c r="K58" s="199"/>
      <c r="L58" s="200"/>
      <c r="M58" s="319"/>
      <c r="N58" s="195"/>
      <c r="O58" s="195"/>
      <c r="P58" s="195"/>
      <c r="Q58" s="192"/>
      <c r="R58" s="192"/>
      <c r="S58" s="192"/>
      <c r="T58" s="192"/>
      <c r="U58" s="192"/>
    </row>
    <row r="59" spans="1:26" s="218" customFormat="1" ht="37.5">
      <c r="A59" s="275"/>
      <c r="B59" s="275"/>
      <c r="C59" s="276" t="s">
        <v>76</v>
      </c>
      <c r="D59" s="277"/>
      <c r="E59" s="278" t="s">
        <v>57</v>
      </c>
      <c r="F59" s="279"/>
      <c r="G59" s="276" t="s">
        <v>101</v>
      </c>
      <c r="H59" s="283"/>
      <c r="I59" s="1241" t="s">
        <v>39</v>
      </c>
      <c r="J59" s="1242"/>
      <c r="K59" s="1242"/>
      <c r="L59" s="1242"/>
      <c r="M59" s="1242"/>
      <c r="N59" s="1242"/>
      <c r="O59" s="1243"/>
      <c r="P59" s="282" t="s">
        <v>58</v>
      </c>
      <c r="Q59" s="283" t="s">
        <v>58</v>
      </c>
      <c r="R59" s="192"/>
      <c r="S59" s="192"/>
      <c r="T59" s="192"/>
    </row>
    <row r="60" spans="1:26" s="218" customFormat="1" ht="105.75">
      <c r="A60" s="264"/>
      <c r="B60" s="264" t="s">
        <v>32</v>
      </c>
      <c r="C60" s="135" t="s">
        <v>80</v>
      </c>
      <c r="D60" s="136" t="s">
        <v>111</v>
      </c>
      <c r="E60" s="286" t="s">
        <v>55</v>
      </c>
      <c r="F60" s="287" t="s">
        <v>56</v>
      </c>
      <c r="G60" s="714" t="s">
        <v>55</v>
      </c>
      <c r="H60" s="715" t="s">
        <v>56</v>
      </c>
      <c r="I60" s="397" t="s">
        <v>5</v>
      </c>
      <c r="J60" s="397" t="s">
        <v>6</v>
      </c>
      <c r="K60" s="398" t="s">
        <v>40</v>
      </c>
      <c r="L60" s="397" t="s">
        <v>41</v>
      </c>
      <c r="M60" s="399" t="s">
        <v>49</v>
      </c>
      <c r="N60" s="399" t="s">
        <v>48</v>
      </c>
      <c r="O60" s="398" t="s">
        <v>4</v>
      </c>
      <c r="P60" s="401" t="s">
        <v>55</v>
      </c>
      <c r="Q60" s="288" t="s">
        <v>56</v>
      </c>
      <c r="R60" s="192"/>
      <c r="S60" s="192"/>
      <c r="T60" s="192"/>
    </row>
    <row r="61" spans="1:26" s="202" customFormat="1">
      <c r="A61" s="441" t="s">
        <v>33</v>
      </c>
      <c r="B61" s="442" t="s">
        <v>34</v>
      </c>
      <c r="C61" s="232"/>
      <c r="D61" s="232"/>
      <c r="E61" s="295"/>
      <c r="F61" s="295"/>
      <c r="G61" s="232"/>
      <c r="H61" s="232"/>
      <c r="I61" s="443"/>
      <c r="J61" s="345"/>
      <c r="K61" s="346"/>
      <c r="L61" s="347"/>
      <c r="M61" s="344"/>
      <c r="N61" s="344"/>
      <c r="O61" s="410">
        <f t="shared" ref="O61:O68" si="8">SUM(I61:N61)</f>
        <v>0</v>
      </c>
      <c r="P61" s="411"/>
      <c r="Q61" s="411"/>
      <c r="R61" s="192"/>
      <c r="S61" s="192"/>
      <c r="T61" s="192"/>
    </row>
    <row r="62" spans="1:26" s="218" customFormat="1">
      <c r="A62" s="402"/>
      <c r="B62" s="444" t="s">
        <v>9</v>
      </c>
      <c r="C62" s="244">
        <f>9.767+9.767</f>
        <v>19.533999999999999</v>
      </c>
      <c r="D62" s="244">
        <f>+C62*0.3</f>
        <v>5.8601999999999999</v>
      </c>
      <c r="E62" s="303"/>
      <c r="F62" s="303"/>
      <c r="G62" s="244"/>
      <c r="H62" s="244"/>
      <c r="I62" s="273"/>
      <c r="J62" s="410">
        <v>5</v>
      </c>
      <c r="K62" s="379"/>
      <c r="L62" s="433"/>
      <c r="M62" s="284"/>
      <c r="N62" s="284"/>
      <c r="O62" s="410">
        <f t="shared" si="8"/>
        <v>5</v>
      </c>
      <c r="P62" s="411"/>
      <c r="Q62" s="411"/>
      <c r="R62" s="192"/>
      <c r="S62" s="192"/>
      <c r="T62" s="192"/>
    </row>
    <row r="63" spans="1:26" s="218" customFormat="1">
      <c r="A63" s="402"/>
      <c r="B63" s="444" t="s">
        <v>8</v>
      </c>
      <c r="C63" s="244">
        <v>2</v>
      </c>
      <c r="D63" s="244">
        <f t="shared" ref="D63:D68" si="9">+C63*0.3</f>
        <v>0.6</v>
      </c>
      <c r="E63" s="303"/>
      <c r="F63" s="303"/>
      <c r="G63" s="244"/>
      <c r="H63" s="244"/>
      <c r="I63" s="273"/>
      <c r="J63" s="410">
        <v>1</v>
      </c>
      <c r="K63" s="379"/>
      <c r="L63" s="433"/>
      <c r="M63" s="284"/>
      <c r="N63" s="284"/>
      <c r="O63" s="410">
        <f t="shared" si="8"/>
        <v>1</v>
      </c>
      <c r="P63" s="411"/>
      <c r="Q63" s="411"/>
      <c r="R63" s="192"/>
      <c r="S63" s="192"/>
      <c r="T63" s="192"/>
    </row>
    <row r="64" spans="1:26" s="218" customFormat="1">
      <c r="A64" s="402"/>
      <c r="B64" s="444" t="s">
        <v>158</v>
      </c>
      <c r="C64" s="244"/>
      <c r="D64" s="244">
        <f t="shared" si="9"/>
        <v>0</v>
      </c>
      <c r="E64" s="303"/>
      <c r="F64" s="303"/>
      <c r="G64" s="244"/>
      <c r="H64" s="244"/>
      <c r="I64" s="273"/>
      <c r="J64" s="410"/>
      <c r="K64" s="379"/>
      <c r="L64" s="433"/>
      <c r="M64" s="284"/>
      <c r="N64" s="284"/>
      <c r="O64" s="410">
        <f t="shared" si="8"/>
        <v>0</v>
      </c>
      <c r="P64" s="411"/>
      <c r="Q64" s="411"/>
      <c r="R64" s="192"/>
      <c r="S64" s="192"/>
      <c r="T64" s="192"/>
      <c r="U64" s="192"/>
      <c r="V64" s="192"/>
      <c r="W64" s="192"/>
      <c r="X64" s="192"/>
      <c r="Y64" s="192"/>
      <c r="Z64" s="192"/>
    </row>
    <row r="65" spans="1:27" s="218" customFormat="1">
      <c r="A65" s="402"/>
      <c r="B65" s="444" t="s">
        <v>7</v>
      </c>
      <c r="C65" s="244">
        <v>2</v>
      </c>
      <c r="D65" s="244">
        <f t="shared" si="9"/>
        <v>0.6</v>
      </c>
      <c r="E65" s="303"/>
      <c r="F65" s="303"/>
      <c r="G65" s="244"/>
      <c r="H65" s="244"/>
      <c r="I65" s="273"/>
      <c r="J65" s="410"/>
      <c r="K65" s="379"/>
      <c r="L65" s="433"/>
      <c r="M65" s="284"/>
      <c r="N65" s="284">
        <v>2</v>
      </c>
      <c r="O65" s="410">
        <f t="shared" si="8"/>
        <v>2</v>
      </c>
      <c r="P65" s="411"/>
      <c r="Q65" s="411"/>
      <c r="R65" s="192"/>
      <c r="S65" s="192"/>
      <c r="T65" s="192"/>
      <c r="U65" s="192"/>
      <c r="V65" s="192"/>
      <c r="W65" s="192"/>
      <c r="X65" s="192"/>
      <c r="Y65" s="192"/>
      <c r="Z65" s="192"/>
    </row>
    <row r="66" spans="1:27" s="218" customFormat="1">
      <c r="A66" s="402"/>
      <c r="B66" s="444" t="s">
        <v>35</v>
      </c>
      <c r="C66" s="244"/>
      <c r="D66" s="244">
        <f t="shared" si="9"/>
        <v>0</v>
      </c>
      <c r="E66" s="303"/>
      <c r="F66" s="303"/>
      <c r="G66" s="244"/>
      <c r="H66" s="244"/>
      <c r="I66" s="273"/>
      <c r="J66" s="410"/>
      <c r="K66" s="379"/>
      <c r="L66" s="433"/>
      <c r="M66" s="284"/>
      <c r="N66" s="284"/>
      <c r="O66" s="410">
        <f t="shared" si="8"/>
        <v>0</v>
      </c>
      <c r="P66" s="411"/>
      <c r="Q66" s="411"/>
      <c r="R66" s="192"/>
      <c r="S66" s="192"/>
      <c r="T66" s="192"/>
      <c r="U66" s="192"/>
      <c r="V66" s="192"/>
      <c r="W66" s="192"/>
      <c r="X66" s="192"/>
      <c r="Y66" s="192"/>
      <c r="Z66" s="192"/>
    </row>
    <row r="67" spans="1:27" s="218" customFormat="1">
      <c r="A67" s="402"/>
      <c r="B67" s="444" t="s">
        <v>36</v>
      </c>
      <c r="C67" s="244"/>
      <c r="D67" s="244">
        <f t="shared" si="9"/>
        <v>0</v>
      </c>
      <c r="E67" s="303"/>
      <c r="F67" s="303"/>
      <c r="G67" s="244"/>
      <c r="H67" s="244"/>
      <c r="I67" s="273"/>
      <c r="J67" s="410"/>
      <c r="K67" s="379"/>
      <c r="L67" s="433"/>
      <c r="M67" s="284"/>
      <c r="N67" s="284"/>
      <c r="O67" s="410">
        <f t="shared" si="8"/>
        <v>0</v>
      </c>
      <c r="P67" s="411"/>
      <c r="Q67" s="411"/>
      <c r="R67" s="192"/>
      <c r="S67" s="192"/>
      <c r="T67" s="192"/>
      <c r="U67" s="192"/>
      <c r="V67" s="192"/>
      <c r="W67" s="192"/>
      <c r="X67" s="192"/>
      <c r="Y67" s="192"/>
      <c r="Z67" s="192"/>
    </row>
    <row r="68" spans="1:27" s="218" customFormat="1">
      <c r="A68" s="402"/>
      <c r="B68" s="444" t="s">
        <v>12</v>
      </c>
      <c r="C68" s="244"/>
      <c r="D68" s="244">
        <f t="shared" si="9"/>
        <v>0</v>
      </c>
      <c r="E68" s="333"/>
      <c r="F68" s="333"/>
      <c r="G68" s="244"/>
      <c r="H68" s="244"/>
      <c r="I68" s="273"/>
      <c r="J68" s="410"/>
      <c r="K68" s="379"/>
      <c r="L68" s="433"/>
      <c r="M68" s="284"/>
      <c r="N68" s="284"/>
      <c r="O68" s="410">
        <f t="shared" si="8"/>
        <v>0</v>
      </c>
      <c r="P68" s="411"/>
      <c r="Q68" s="411"/>
      <c r="R68" s="192"/>
      <c r="S68" s="192"/>
      <c r="T68" s="192"/>
      <c r="U68" s="192"/>
      <c r="V68" s="192"/>
      <c r="W68" s="192"/>
      <c r="X68" s="192"/>
      <c r="Y68" s="192"/>
      <c r="Z68" s="192"/>
    </row>
    <row r="69" spans="1:27" s="218" customFormat="1">
      <c r="A69" s="334"/>
      <c r="B69" s="450" t="s">
        <v>4</v>
      </c>
      <c r="C69" s="608">
        <f ca="1">SUM(C62:C74)</f>
        <v>24.533999999999999</v>
      </c>
      <c r="D69" s="608">
        <f ca="1">SUM(D62:D74)</f>
        <v>7.360199999999999</v>
      </c>
      <c r="E69" s="336">
        <v>40.799999999999997</v>
      </c>
      <c r="F69" s="336">
        <v>32.64</v>
      </c>
      <c r="G69" s="1181">
        <v>40.799999999999997</v>
      </c>
      <c r="H69" s="1181">
        <v>32.64</v>
      </c>
      <c r="I69" s="453">
        <f t="shared" ref="I69:N69" ca="1" si="10">SUM(I62:I74)</f>
        <v>0</v>
      </c>
      <c r="J69" s="453">
        <f t="shared" ca="1" si="10"/>
        <v>8</v>
      </c>
      <c r="K69" s="453">
        <f t="shared" ca="1" si="10"/>
        <v>0</v>
      </c>
      <c r="L69" s="453">
        <f t="shared" ca="1" si="10"/>
        <v>0</v>
      </c>
      <c r="M69" s="453">
        <f t="shared" ca="1" si="10"/>
        <v>0</v>
      </c>
      <c r="N69" s="453">
        <f t="shared" ca="1" si="10"/>
        <v>2</v>
      </c>
      <c r="O69" s="453">
        <f>SUM(O62:O68)</f>
        <v>8</v>
      </c>
      <c r="P69" s="316"/>
      <c r="Q69" s="316"/>
      <c r="R69" s="192"/>
      <c r="S69" s="192"/>
      <c r="T69" s="192"/>
      <c r="U69" s="192"/>
      <c r="V69" s="192"/>
      <c r="W69" s="192"/>
      <c r="X69" s="192"/>
      <c r="Y69" s="192"/>
      <c r="Z69" s="192"/>
    </row>
    <row r="70" spans="1:27" s="202" customFormat="1" ht="63.75">
      <c r="A70" s="340" t="s">
        <v>37</v>
      </c>
      <c r="B70" s="341" t="s">
        <v>38</v>
      </c>
      <c r="C70" s="342" t="s">
        <v>112</v>
      </c>
      <c r="D70" s="343" t="s">
        <v>113</v>
      </c>
      <c r="E70" s="278" t="s">
        <v>57</v>
      </c>
      <c r="F70" s="279"/>
      <c r="G70" s="276" t="s">
        <v>101</v>
      </c>
      <c r="H70" s="283"/>
      <c r="I70" s="344"/>
      <c r="J70" s="345"/>
      <c r="K70" s="346"/>
      <c r="L70" s="347"/>
      <c r="M70" s="344"/>
      <c r="N70" s="344"/>
      <c r="O70" s="348"/>
      <c r="P70" s="343"/>
      <c r="Q70" s="277"/>
      <c r="R70" s="192"/>
      <c r="S70" s="192"/>
      <c r="T70" s="192"/>
      <c r="U70" s="192"/>
      <c r="V70" s="192"/>
      <c r="W70" s="192"/>
      <c r="X70" s="192"/>
      <c r="Y70" s="192"/>
      <c r="Z70" s="192"/>
    </row>
    <row r="71" spans="1:27" s="218" customFormat="1">
      <c r="A71" s="402"/>
      <c r="B71" s="444" t="s">
        <v>22</v>
      </c>
      <c r="C71" s="232" t="s">
        <v>3</v>
      </c>
      <c r="D71" s="343"/>
      <c r="E71" s="295"/>
      <c r="F71" s="295"/>
      <c r="G71" s="232"/>
      <c r="H71" s="232"/>
      <c r="I71" s="454"/>
      <c r="J71" s="433"/>
      <c r="K71" s="379"/>
      <c r="L71" s="433"/>
      <c r="M71" s="284"/>
      <c r="N71" s="284"/>
      <c r="O71" s="410">
        <f t="shared" ref="O71:O73" si="11">SUM(I71:N71)</f>
        <v>0</v>
      </c>
      <c r="P71" s="455"/>
      <c r="Q71" s="411"/>
      <c r="R71" s="192"/>
      <c r="S71" s="192"/>
      <c r="T71" s="192"/>
      <c r="U71" s="192"/>
      <c r="V71" s="192"/>
      <c r="W71" s="192"/>
      <c r="X71" s="192"/>
      <c r="Y71" s="192"/>
      <c r="Z71" s="192"/>
    </row>
    <row r="72" spans="1:27" s="218" customFormat="1">
      <c r="A72" s="402"/>
      <c r="B72" s="444" t="s">
        <v>20</v>
      </c>
      <c r="C72" s="350"/>
      <c r="D72" s="351"/>
      <c r="E72" s="352"/>
      <c r="F72" s="353"/>
      <c r="G72" s="356"/>
      <c r="H72" s="357"/>
      <c r="I72" s="454"/>
      <c r="J72" s="433"/>
      <c r="K72" s="379"/>
      <c r="L72" s="433"/>
      <c r="M72" s="284"/>
      <c r="N72" s="284"/>
      <c r="O72" s="410">
        <f t="shared" si="11"/>
        <v>0</v>
      </c>
      <c r="P72" s="456"/>
      <c r="Q72" s="457"/>
      <c r="R72" s="192"/>
      <c r="S72" s="192"/>
      <c r="T72" s="192"/>
      <c r="U72" s="192"/>
      <c r="V72" s="192"/>
      <c r="W72" s="192"/>
      <c r="X72" s="192"/>
      <c r="Y72" s="192"/>
      <c r="Z72" s="192"/>
    </row>
    <row r="73" spans="1:27" s="218" customFormat="1">
      <c r="A73" s="402"/>
      <c r="B73" s="458" t="s">
        <v>24</v>
      </c>
      <c r="C73" s="358">
        <v>3</v>
      </c>
      <c r="D73" s="351">
        <v>9</v>
      </c>
      <c r="E73" s="359"/>
      <c r="F73" s="360"/>
      <c r="G73" s="363"/>
      <c r="H73" s="364"/>
      <c r="I73" s="459"/>
      <c r="J73" s="433"/>
      <c r="K73" s="379"/>
      <c r="L73" s="433"/>
      <c r="M73" s="284"/>
      <c r="N73" s="284"/>
      <c r="O73" s="410">
        <f t="shared" si="11"/>
        <v>0</v>
      </c>
      <c r="P73" s="460"/>
      <c r="Q73" s="461"/>
      <c r="R73" s="192"/>
      <c r="S73" s="192"/>
      <c r="T73" s="192"/>
      <c r="U73" s="192"/>
      <c r="V73" s="192"/>
      <c r="W73" s="192"/>
      <c r="X73" s="192"/>
      <c r="Y73" s="192"/>
      <c r="Z73" s="192"/>
    </row>
    <row r="74" spans="1:27" s="218" customFormat="1">
      <c r="A74" s="402"/>
      <c r="B74" s="444" t="s">
        <v>26</v>
      </c>
      <c r="C74" s="254">
        <v>1</v>
      </c>
      <c r="D74" s="244">
        <f>+C74*0.3</f>
        <v>0.3</v>
      </c>
      <c r="E74" s="366"/>
      <c r="F74" s="366"/>
      <c r="G74" s="254"/>
      <c r="H74" s="254"/>
      <c r="I74" s="1121"/>
      <c r="J74" s="268">
        <v>2</v>
      </c>
      <c r="K74" s="1122"/>
      <c r="L74" s="1117"/>
      <c r="M74" s="264"/>
      <c r="N74" s="264"/>
      <c r="O74" s="410">
        <f>SUM(I74:N74)</f>
        <v>2</v>
      </c>
      <c r="P74" s="411"/>
      <c r="Q74" s="411"/>
      <c r="R74" s="192"/>
      <c r="S74" s="192"/>
      <c r="T74" s="192"/>
      <c r="U74" s="192"/>
      <c r="V74" s="192"/>
      <c r="W74" s="192"/>
      <c r="X74" s="192"/>
      <c r="Y74" s="192"/>
      <c r="Z74" s="192"/>
    </row>
    <row r="75" spans="1:27" s="218" customFormat="1">
      <c r="A75" s="334"/>
      <c r="B75" s="462" t="s">
        <v>4</v>
      </c>
      <c r="C75" s="370">
        <f>SUM(C73:C74)</f>
        <v>4</v>
      </c>
      <c r="D75" s="370">
        <f>SUM(D73:D74)</f>
        <v>9.3000000000000007</v>
      </c>
      <c r="E75" s="336">
        <v>12</v>
      </c>
      <c r="F75" s="336">
        <v>9.6</v>
      </c>
      <c r="G75" s="1181">
        <v>12</v>
      </c>
      <c r="H75" s="1181">
        <v>9.6</v>
      </c>
      <c r="I75" s="372">
        <f t="shared" ref="I75" si="12">SUM(I72)</f>
        <v>0</v>
      </c>
      <c r="J75" s="453">
        <f t="shared" ref="J75:N75" si="13">SUM(J71:J74)</f>
        <v>2</v>
      </c>
      <c r="K75" s="453">
        <f t="shared" si="13"/>
        <v>0</v>
      </c>
      <c r="L75" s="453">
        <f t="shared" si="13"/>
        <v>0</v>
      </c>
      <c r="M75" s="453">
        <f t="shared" si="13"/>
        <v>0</v>
      </c>
      <c r="N75" s="453">
        <f t="shared" si="13"/>
        <v>0</v>
      </c>
      <c r="O75" s="453">
        <f>SUM(O71:O74)</f>
        <v>2</v>
      </c>
      <c r="P75" s="374">
        <f t="shared" ref="P75:Q75" si="14">SUM(P72)</f>
        <v>0</v>
      </c>
      <c r="Q75" s="374">
        <f t="shared" si="14"/>
        <v>0</v>
      </c>
      <c r="R75" s="192"/>
      <c r="S75" s="192"/>
      <c r="T75" s="192"/>
      <c r="U75" s="192"/>
      <c r="V75" s="192"/>
      <c r="W75" s="192"/>
      <c r="X75" s="192"/>
      <c r="Y75" s="192"/>
      <c r="Z75" s="192"/>
    </row>
    <row r="76" spans="1:27" s="218" customFormat="1">
      <c r="A76" s="157"/>
      <c r="B76" s="377"/>
      <c r="C76" s="187"/>
      <c r="D76" s="187"/>
      <c r="E76" s="187"/>
      <c r="F76" s="187"/>
      <c r="G76" s="191"/>
      <c r="H76" s="192"/>
      <c r="I76" s="157"/>
      <c r="J76" s="157"/>
      <c r="K76" s="273"/>
      <c r="L76" s="379"/>
      <c r="M76" s="380"/>
      <c r="N76" s="157"/>
      <c r="O76" s="157"/>
      <c r="P76" s="157"/>
      <c r="Q76" s="192"/>
      <c r="R76" s="192"/>
      <c r="S76" s="192"/>
      <c r="T76" s="192"/>
      <c r="U76" s="192"/>
      <c r="V76" s="192"/>
      <c r="W76" s="192"/>
      <c r="X76" s="192"/>
      <c r="Y76" s="192"/>
      <c r="Z76" s="192"/>
      <c r="AA76" s="192"/>
    </row>
    <row r="77" spans="1:27" s="218" customFormat="1">
      <c r="A77" s="157"/>
      <c r="B77" s="377"/>
      <c r="C77" s="375"/>
      <c r="D77" s="273"/>
      <c r="E77" s="375"/>
      <c r="F77" s="273"/>
      <c r="G77" s="157"/>
      <c r="H77" s="192"/>
      <c r="I77" s="157"/>
      <c r="J77" s="157"/>
      <c r="K77" s="273"/>
      <c r="L77" s="379"/>
      <c r="M77" s="380"/>
      <c r="N77" s="157"/>
      <c r="O77" s="157"/>
      <c r="P77" s="157"/>
      <c r="Q77" s="192"/>
      <c r="R77" s="192"/>
      <c r="S77" s="192"/>
      <c r="T77" s="192"/>
      <c r="U77" s="192"/>
      <c r="V77" s="192"/>
      <c r="W77" s="192"/>
      <c r="X77" s="192"/>
      <c r="Y77" s="192"/>
      <c r="Z77" s="192"/>
      <c r="AA77" s="192"/>
    </row>
    <row r="78" spans="1:27" s="218" customFormat="1">
      <c r="A78" s="157"/>
      <c r="B78" s="157"/>
      <c r="C78" s="192"/>
      <c r="D78"/>
      <c r="E78"/>
      <c r="F78"/>
      <c r="G78"/>
      <c r="H78"/>
      <c r="I78" s="157"/>
      <c r="J78" s="157"/>
      <c r="K78" s="273"/>
      <c r="L78" s="379"/>
      <c r="M78" s="380"/>
      <c r="N78" s="157"/>
      <c r="O78" s="157"/>
      <c r="P78" s="157"/>
      <c r="Q78" s="192"/>
      <c r="R78" s="192"/>
      <c r="S78" s="192"/>
      <c r="T78" s="192"/>
      <c r="U78" s="192"/>
      <c r="V78" s="192"/>
      <c r="W78" s="192"/>
      <c r="X78" s="192"/>
      <c r="Y78" s="192"/>
      <c r="Z78" s="192"/>
      <c r="AA78" s="192"/>
    </row>
    <row r="79" spans="1:27" s="218" customFormat="1">
      <c r="A79" s="157"/>
      <c r="B79" s="157"/>
      <c r="C79" s="192"/>
      <c r="D79"/>
      <c r="E79"/>
      <c r="F79"/>
      <c r="G79"/>
      <c r="H79"/>
      <c r="I79" s="157"/>
      <c r="J79" s="157"/>
      <c r="K79" s="273"/>
      <c r="L79" s="379"/>
      <c r="M79" s="380"/>
      <c r="N79" s="157"/>
      <c r="O79" s="157"/>
      <c r="P79" s="157"/>
      <c r="Q79" s="192"/>
      <c r="R79" s="192"/>
      <c r="S79" s="192"/>
      <c r="T79" s="192"/>
      <c r="U79" s="192"/>
      <c r="V79" s="192"/>
      <c r="W79" s="192"/>
      <c r="X79" s="192"/>
      <c r="Y79" s="192"/>
      <c r="Z79" s="192"/>
      <c r="AA79" s="192"/>
    </row>
    <row r="80" spans="1:27" s="218" customFormat="1">
      <c r="A80" s="157"/>
      <c r="B80" s="157"/>
      <c r="C80" s="192"/>
      <c r="D80"/>
      <c r="E80"/>
      <c r="F80"/>
      <c r="G80"/>
      <c r="H80"/>
      <c r="I80" s="157"/>
      <c r="J80" s="157"/>
      <c r="K80" s="273"/>
      <c r="L80" s="379"/>
      <c r="M80" s="380"/>
      <c r="N80" s="157"/>
      <c r="O80" s="157"/>
      <c r="P80" s="157"/>
      <c r="Q80" s="192"/>
      <c r="R80" s="192"/>
      <c r="S80" s="192"/>
      <c r="T80" s="192"/>
      <c r="U80" s="192"/>
      <c r="V80" s="192"/>
      <c r="W80" s="192"/>
      <c r="X80" s="192"/>
      <c r="Y80" s="192"/>
      <c r="Z80" s="192"/>
      <c r="AA80" s="192"/>
    </row>
    <row r="81" spans="1:27" s="218" customFormat="1">
      <c r="A81" s="157"/>
      <c r="B81" s="157"/>
      <c r="C81" s="192"/>
      <c r="D81"/>
      <c r="E81"/>
      <c r="F81"/>
      <c r="G81"/>
      <c r="H81"/>
      <c r="I81" s="157"/>
      <c r="J81" s="157"/>
      <c r="K81" s="273"/>
      <c r="L81" s="379"/>
      <c r="M81" s="380"/>
      <c r="N81" s="157"/>
      <c r="O81" s="157"/>
      <c r="P81" s="157"/>
      <c r="Q81" s="192"/>
      <c r="R81" s="192"/>
      <c r="S81" s="192"/>
      <c r="T81" s="192"/>
      <c r="U81" s="192"/>
      <c r="V81" s="192"/>
      <c r="W81" s="192"/>
      <c r="X81" s="192"/>
      <c r="Y81" s="192"/>
      <c r="Z81" s="192"/>
      <c r="AA81" s="192"/>
    </row>
    <row r="82" spans="1:27" s="218" customFormat="1">
      <c r="A82" s="157"/>
      <c r="B82" s="157"/>
      <c r="C82" s="192"/>
      <c r="D82"/>
      <c r="E82"/>
      <c r="F82"/>
      <c r="G82"/>
      <c r="H82"/>
      <c r="I82" s="157"/>
      <c r="J82" s="157"/>
      <c r="K82" s="273"/>
      <c r="L82" s="379"/>
      <c r="M82" s="380"/>
      <c r="N82" s="157"/>
      <c r="O82" s="157"/>
      <c r="P82" s="157"/>
      <c r="Q82" s="192"/>
      <c r="R82" s="192"/>
      <c r="S82" s="192"/>
      <c r="T82" s="192"/>
      <c r="U82" s="192"/>
      <c r="V82" s="192"/>
      <c r="W82" s="192"/>
      <c r="X82" s="192"/>
      <c r="Y82" s="192"/>
      <c r="Z82" s="192"/>
      <c r="AA82" s="192"/>
    </row>
    <row r="83" spans="1:27" s="218" customFormat="1">
      <c r="A83" s="157"/>
      <c r="B83" s="157"/>
      <c r="C83" s="192"/>
      <c r="D83"/>
      <c r="E83"/>
      <c r="F83"/>
      <c r="G83"/>
      <c r="H83"/>
      <c r="I83" s="157"/>
      <c r="J83" s="157"/>
      <c r="K83" s="273"/>
      <c r="L83" s="379"/>
      <c r="M83" s="380"/>
      <c r="N83" s="157"/>
      <c r="O83" s="157"/>
      <c r="P83" s="157"/>
      <c r="Q83" s="192"/>
      <c r="R83" s="192"/>
      <c r="S83" s="192"/>
      <c r="T83" s="192"/>
      <c r="U83" s="192"/>
      <c r="V83" s="192"/>
      <c r="W83" s="192"/>
      <c r="X83" s="192"/>
      <c r="Y83" s="192"/>
      <c r="Z83" s="192"/>
      <c r="AA83" s="192"/>
    </row>
    <row r="84" spans="1:27" s="218" customFormat="1">
      <c r="A84" s="157"/>
      <c r="B84" s="157"/>
      <c r="C84" s="192"/>
      <c r="D84"/>
      <c r="E84"/>
      <c r="F84"/>
      <c r="G84"/>
      <c r="H84"/>
      <c r="I84" s="157"/>
      <c r="J84" s="157"/>
      <c r="K84" s="273"/>
      <c r="L84" s="379"/>
      <c r="M84" s="380"/>
      <c r="N84" s="157"/>
      <c r="O84" s="157"/>
      <c r="P84" s="157"/>
      <c r="Q84" s="192"/>
      <c r="R84" s="192"/>
      <c r="S84" s="192"/>
      <c r="T84" s="192"/>
      <c r="U84" s="192"/>
      <c r="V84" s="192"/>
      <c r="W84" s="192"/>
      <c r="X84" s="192"/>
      <c r="Y84" s="192"/>
      <c r="Z84" s="192"/>
      <c r="AA84" s="192"/>
    </row>
    <row r="85" spans="1:27" s="218" customFormat="1">
      <c r="A85" s="157"/>
      <c r="B85" s="157"/>
      <c r="C85" s="192"/>
      <c r="D85"/>
      <c r="E85"/>
      <c r="F85"/>
      <c r="G85"/>
      <c r="H85"/>
      <c r="I85" s="157"/>
      <c r="J85" s="157"/>
      <c r="K85" s="273"/>
      <c r="L85" s="379"/>
      <c r="M85" s="380"/>
      <c r="N85" s="157"/>
      <c r="O85" s="157"/>
      <c r="P85" s="157"/>
      <c r="Q85" s="192"/>
      <c r="R85" s="192"/>
      <c r="S85" s="192"/>
      <c r="T85" s="192"/>
      <c r="U85" s="192"/>
      <c r="V85" s="192"/>
      <c r="W85" s="192"/>
      <c r="X85" s="192"/>
      <c r="Y85" s="192"/>
      <c r="Z85" s="192"/>
      <c r="AA85" s="192"/>
    </row>
    <row r="86" spans="1:27" s="218" customFormat="1">
      <c r="A86" s="157"/>
      <c r="B86" s="157"/>
      <c r="C86" s="192"/>
      <c r="D86"/>
      <c r="E86"/>
      <c r="F86"/>
      <c r="G86"/>
      <c r="H86"/>
      <c r="I86" s="157"/>
      <c r="J86" s="157"/>
      <c r="K86" s="273"/>
      <c r="L86" s="379"/>
      <c r="M86" s="380"/>
      <c r="N86" s="157"/>
      <c r="O86" s="157"/>
      <c r="P86" s="157"/>
      <c r="Q86" s="192"/>
      <c r="R86" s="192"/>
      <c r="S86" s="192"/>
      <c r="T86" s="192"/>
      <c r="U86" s="192"/>
      <c r="V86" s="192"/>
      <c r="W86" s="192"/>
      <c r="X86" s="192"/>
      <c r="Y86" s="192"/>
      <c r="Z86" s="192"/>
      <c r="AA86" s="192"/>
    </row>
    <row r="87" spans="1:27" s="218" customFormat="1">
      <c r="A87" s="157"/>
      <c r="B87" s="157"/>
      <c r="C87" s="375"/>
      <c r="D87" s="273"/>
      <c r="E87" s="375"/>
      <c r="F87" s="273"/>
      <c r="G87" s="157"/>
      <c r="H87" s="192"/>
      <c r="I87" s="157"/>
      <c r="J87" s="157"/>
      <c r="K87" s="273"/>
      <c r="L87" s="379"/>
      <c r="M87" s="380"/>
      <c r="N87" s="157"/>
      <c r="O87" s="157"/>
      <c r="P87" s="157"/>
      <c r="Q87" s="192"/>
      <c r="R87" s="192"/>
      <c r="S87" s="192"/>
      <c r="T87" s="192"/>
      <c r="U87" s="192"/>
      <c r="V87" s="192"/>
      <c r="W87" s="192"/>
      <c r="X87" s="192"/>
      <c r="Y87" s="192"/>
      <c r="Z87" s="192"/>
      <c r="AA87" s="192"/>
    </row>
    <row r="88" spans="1:27" s="218" customFormat="1">
      <c r="A88" s="157"/>
      <c r="B88" s="157"/>
      <c r="C88" s="375"/>
      <c r="D88" s="273"/>
      <c r="E88" s="375"/>
      <c r="F88" s="273"/>
      <c r="G88" s="157"/>
      <c r="H88" s="192"/>
      <c r="I88" s="157"/>
      <c r="J88" s="157"/>
      <c r="K88" s="273"/>
      <c r="L88" s="379"/>
      <c r="M88" s="380"/>
      <c r="N88" s="157"/>
      <c r="O88" s="157"/>
      <c r="P88" s="157"/>
      <c r="Q88" s="192"/>
      <c r="R88" s="192"/>
      <c r="S88" s="192"/>
      <c r="T88" s="192"/>
      <c r="U88" s="192"/>
      <c r="V88" s="192"/>
      <c r="W88" s="192"/>
      <c r="X88" s="192"/>
      <c r="Y88" s="192"/>
      <c r="Z88" s="192"/>
      <c r="AA88" s="192"/>
    </row>
    <row r="89" spans="1:27" s="218" customFormat="1">
      <c r="A89" s="157"/>
      <c r="B89" s="157"/>
      <c r="C89" s="375"/>
      <c r="D89" s="273"/>
      <c r="E89" s="375"/>
      <c r="F89" s="273"/>
      <c r="G89" s="157"/>
      <c r="H89" s="192"/>
      <c r="I89" s="157"/>
      <c r="J89" s="157"/>
      <c r="K89" s="273"/>
      <c r="L89" s="379"/>
      <c r="M89" s="380"/>
      <c r="N89" s="157"/>
      <c r="O89" s="157"/>
      <c r="P89" s="157"/>
      <c r="Q89" s="192"/>
      <c r="R89" s="192"/>
      <c r="S89" s="192"/>
      <c r="T89" s="192"/>
      <c r="U89" s="192"/>
      <c r="V89" s="192"/>
      <c r="W89" s="192"/>
      <c r="X89" s="192"/>
      <c r="Y89" s="192"/>
      <c r="Z89" s="192"/>
      <c r="AA89" s="192"/>
    </row>
    <row r="90" spans="1:27" s="218" customFormat="1">
      <c r="A90" s="157"/>
      <c r="B90" s="157"/>
      <c r="C90" s="375"/>
      <c r="D90" s="273"/>
      <c r="E90" s="375"/>
      <c r="F90" s="273"/>
      <c r="G90" s="157"/>
      <c r="H90" s="192"/>
      <c r="I90" s="157"/>
      <c r="J90" s="157"/>
      <c r="K90" s="273"/>
      <c r="L90" s="379"/>
      <c r="M90" s="380"/>
      <c r="N90" s="157"/>
      <c r="O90" s="157"/>
      <c r="P90" s="157"/>
      <c r="Q90" s="192"/>
      <c r="R90" s="192"/>
      <c r="S90" s="192"/>
      <c r="T90" s="192"/>
      <c r="U90" s="192"/>
      <c r="V90" s="192"/>
      <c r="W90" s="192"/>
      <c r="X90" s="192"/>
      <c r="Y90" s="192"/>
      <c r="Z90" s="192"/>
      <c r="AA90" s="192"/>
    </row>
    <row r="91" spans="1:27" s="218" customFormat="1">
      <c r="A91" s="157"/>
      <c r="B91" s="157"/>
      <c r="C91" s="375"/>
      <c r="D91" s="273"/>
      <c r="E91" s="375"/>
      <c r="F91" s="273"/>
      <c r="G91" s="157"/>
      <c r="H91" s="192"/>
      <c r="I91" s="157"/>
      <c r="J91" s="157"/>
      <c r="K91" s="273"/>
      <c r="L91" s="379"/>
      <c r="M91" s="380"/>
      <c r="N91" s="157"/>
      <c r="O91" s="157"/>
      <c r="P91" s="157"/>
      <c r="Q91" s="192"/>
      <c r="R91" s="192"/>
      <c r="S91" s="192"/>
      <c r="T91" s="192"/>
      <c r="U91" s="192"/>
      <c r="V91" s="192"/>
      <c r="W91" s="192"/>
      <c r="X91" s="192"/>
      <c r="Y91" s="192"/>
      <c r="Z91" s="192"/>
      <c r="AA91" s="192"/>
    </row>
    <row r="92" spans="1:27" s="218" customFormat="1">
      <c r="A92" s="157"/>
      <c r="B92" s="157"/>
      <c r="C92" s="375"/>
      <c r="D92" s="375"/>
      <c r="E92" s="375"/>
      <c r="F92" s="375"/>
      <c r="G92" s="379"/>
      <c r="H92" s="192"/>
      <c r="I92" s="375"/>
      <c r="J92" s="273"/>
      <c r="K92" s="157"/>
      <c r="L92" s="157"/>
      <c r="M92" s="273"/>
      <c r="N92" s="379"/>
      <c r="O92" s="379"/>
      <c r="P92" s="379"/>
      <c r="Q92" s="192"/>
      <c r="R92" s="192"/>
      <c r="S92" s="192"/>
      <c r="T92" s="192"/>
      <c r="U92" s="192"/>
      <c r="V92" s="192"/>
      <c r="W92" s="192"/>
      <c r="X92" s="192"/>
      <c r="Y92" s="192"/>
      <c r="Z92" s="192"/>
      <c r="AA92" s="192"/>
    </row>
    <row r="93" spans="1:27" s="218" customFormat="1">
      <c r="A93" s="157"/>
      <c r="B93" s="157"/>
      <c r="C93" s="375"/>
      <c r="D93" s="375"/>
      <c r="E93" s="375"/>
      <c r="F93" s="375"/>
      <c r="G93" s="379"/>
      <c r="H93" s="192"/>
      <c r="I93" s="375"/>
      <c r="J93" s="273"/>
      <c r="K93" s="157"/>
      <c r="L93" s="157"/>
      <c r="M93" s="273"/>
      <c r="N93" s="379"/>
      <c r="O93" s="379"/>
      <c r="P93" s="379"/>
      <c r="Q93" s="192"/>
      <c r="R93" s="192"/>
      <c r="S93" s="192"/>
      <c r="T93" s="192"/>
      <c r="U93" s="192"/>
      <c r="V93" s="192"/>
      <c r="W93" s="192"/>
      <c r="X93" s="192"/>
      <c r="Y93" s="192"/>
      <c r="Z93" s="192"/>
      <c r="AA93" s="192"/>
    </row>
    <row r="94" spans="1:27" s="218" customFormat="1">
      <c r="A94" s="157"/>
      <c r="B94" s="157"/>
      <c r="C94" s="375"/>
      <c r="D94" s="375"/>
      <c r="E94" s="375"/>
      <c r="F94" s="375"/>
      <c r="G94" s="379"/>
      <c r="H94" s="192"/>
      <c r="I94" s="375"/>
      <c r="J94" s="273"/>
      <c r="K94" s="157"/>
      <c r="L94" s="157"/>
      <c r="M94" s="273"/>
      <c r="N94" s="379"/>
      <c r="O94" s="379"/>
      <c r="P94" s="379"/>
      <c r="Q94" s="192"/>
      <c r="R94" s="192"/>
      <c r="S94" s="192"/>
      <c r="T94" s="192"/>
      <c r="U94" s="192"/>
      <c r="V94" s="192"/>
      <c r="W94" s="192"/>
      <c r="X94" s="192"/>
      <c r="Y94" s="192"/>
      <c r="Z94" s="192"/>
      <c r="AA94" s="192"/>
    </row>
    <row r="95" spans="1:27" s="218" customFormat="1">
      <c r="A95" s="157"/>
      <c r="B95" s="157"/>
      <c r="C95" s="375"/>
      <c r="D95" s="375"/>
      <c r="E95" s="375"/>
      <c r="F95" s="375"/>
      <c r="G95" s="379"/>
      <c r="H95" s="192"/>
      <c r="I95" s="375"/>
      <c r="J95" s="273"/>
      <c r="K95" s="157"/>
      <c r="L95" s="157"/>
      <c r="M95" s="273"/>
      <c r="N95" s="379"/>
      <c r="O95" s="379"/>
      <c r="P95" s="379"/>
      <c r="Q95" s="192"/>
      <c r="R95" s="192"/>
      <c r="S95" s="192"/>
      <c r="T95" s="192"/>
      <c r="U95" s="192"/>
      <c r="V95" s="192"/>
      <c r="W95" s="192"/>
      <c r="X95" s="192"/>
      <c r="Y95" s="192"/>
      <c r="Z95" s="192"/>
      <c r="AA95" s="192"/>
    </row>
    <row r="96" spans="1:27" s="218" customFormat="1">
      <c r="A96" s="157"/>
      <c r="B96" s="157"/>
      <c r="C96" s="375"/>
      <c r="D96" s="375"/>
      <c r="E96" s="375"/>
      <c r="F96" s="375"/>
      <c r="G96" s="379"/>
      <c r="H96" s="192"/>
      <c r="I96" s="375"/>
      <c r="J96" s="273"/>
      <c r="K96" s="157"/>
      <c r="L96" s="157"/>
      <c r="M96" s="273"/>
      <c r="N96" s="379"/>
      <c r="O96" s="379"/>
      <c r="P96" s="379"/>
      <c r="Q96" s="192"/>
      <c r="R96" s="192"/>
      <c r="S96" s="192"/>
      <c r="T96" s="192"/>
      <c r="U96" s="192"/>
      <c r="V96" s="192"/>
      <c r="W96" s="192"/>
      <c r="X96" s="192"/>
      <c r="Y96" s="192"/>
      <c r="Z96" s="192"/>
      <c r="AA96" s="192"/>
    </row>
    <row r="97" spans="1:27" s="218" customFormat="1">
      <c r="A97" s="157"/>
      <c r="B97" s="157"/>
      <c r="C97" s="375"/>
      <c r="D97" s="375"/>
      <c r="E97" s="375"/>
      <c r="F97" s="375"/>
      <c r="G97" s="379"/>
      <c r="H97" s="192"/>
      <c r="I97" s="375"/>
      <c r="J97" s="273"/>
      <c r="K97" s="157"/>
      <c r="L97" s="157"/>
      <c r="M97" s="273"/>
      <c r="N97" s="379"/>
      <c r="O97" s="379"/>
      <c r="P97" s="379"/>
      <c r="Q97" s="192"/>
      <c r="R97" s="192"/>
      <c r="S97" s="192"/>
      <c r="T97" s="192"/>
      <c r="U97" s="192"/>
      <c r="V97" s="192"/>
      <c r="W97" s="192"/>
      <c r="X97" s="192"/>
      <c r="Y97" s="192"/>
      <c r="Z97" s="192"/>
      <c r="AA97" s="192"/>
    </row>
    <row r="98" spans="1:27" s="218" customFormat="1">
      <c r="A98" s="157"/>
      <c r="B98" s="157"/>
      <c r="C98" s="375"/>
      <c r="D98" s="375"/>
      <c r="E98" s="375"/>
      <c r="F98" s="375"/>
      <c r="G98" s="379"/>
      <c r="H98" s="192"/>
      <c r="I98" s="375"/>
      <c r="J98" s="273"/>
      <c r="K98" s="157"/>
      <c r="L98" s="157"/>
      <c r="M98" s="273"/>
      <c r="N98" s="379"/>
      <c r="O98" s="379"/>
      <c r="P98" s="379"/>
      <c r="Q98" s="192"/>
      <c r="R98" s="192"/>
      <c r="S98" s="192"/>
      <c r="T98" s="192"/>
      <c r="U98" s="192"/>
      <c r="V98" s="192"/>
      <c r="W98" s="192"/>
      <c r="X98" s="192"/>
      <c r="Y98" s="192"/>
      <c r="Z98" s="192"/>
      <c r="AA98" s="192"/>
    </row>
    <row r="99" spans="1:27" s="218" customFormat="1">
      <c r="A99" s="157"/>
      <c r="B99" s="157"/>
      <c r="C99" s="375"/>
      <c r="D99" s="375"/>
      <c r="E99" s="375"/>
      <c r="F99" s="375"/>
      <c r="G99" s="379"/>
      <c r="H99" s="192"/>
      <c r="I99" s="375"/>
      <c r="J99" s="273"/>
      <c r="K99" s="157"/>
      <c r="L99" s="157"/>
      <c r="M99" s="273"/>
      <c r="N99" s="379"/>
      <c r="O99" s="379"/>
      <c r="P99" s="379"/>
      <c r="Q99" s="192"/>
      <c r="R99" s="192"/>
      <c r="S99" s="192"/>
      <c r="T99" s="192"/>
      <c r="U99" s="192"/>
      <c r="V99" s="192"/>
      <c r="W99" s="192"/>
      <c r="X99" s="192"/>
      <c r="Y99" s="192"/>
      <c r="Z99" s="192"/>
      <c r="AA99" s="192"/>
    </row>
    <row r="100" spans="1:27" s="218" customFormat="1">
      <c r="A100" s="157"/>
      <c r="B100" s="157"/>
      <c r="C100" s="375"/>
      <c r="D100" s="375"/>
      <c r="E100" s="375"/>
      <c r="F100" s="375"/>
      <c r="G100" s="379"/>
      <c r="H100" s="192"/>
      <c r="I100" s="375"/>
      <c r="J100" s="273"/>
      <c r="K100" s="157"/>
      <c r="L100" s="157"/>
      <c r="M100" s="273"/>
      <c r="N100" s="379"/>
      <c r="O100" s="379"/>
      <c r="P100" s="379"/>
      <c r="Q100" s="192"/>
      <c r="R100" s="192"/>
      <c r="S100" s="192"/>
      <c r="T100" s="192"/>
      <c r="U100" s="192"/>
      <c r="V100" s="192"/>
      <c r="W100" s="192"/>
      <c r="X100" s="192"/>
      <c r="Y100" s="192"/>
      <c r="Z100" s="192"/>
      <c r="AA100" s="192"/>
    </row>
    <row r="101" spans="1:27" s="218" customFormat="1">
      <c r="A101" s="157"/>
      <c r="B101" s="157"/>
      <c r="C101" s="375"/>
      <c r="D101" s="375"/>
      <c r="E101" s="375"/>
      <c r="F101" s="375"/>
      <c r="G101" s="379"/>
      <c r="H101" s="192"/>
      <c r="I101" s="375"/>
      <c r="J101" s="273"/>
      <c r="K101" s="157"/>
      <c r="L101" s="157"/>
      <c r="M101" s="273"/>
      <c r="N101" s="379"/>
      <c r="O101" s="379"/>
      <c r="P101" s="379"/>
      <c r="Q101" s="192"/>
      <c r="R101" s="192"/>
      <c r="S101" s="192"/>
      <c r="T101" s="192"/>
      <c r="U101" s="192"/>
      <c r="V101" s="192"/>
      <c r="W101" s="192"/>
      <c r="X101" s="192"/>
      <c r="Y101" s="192"/>
      <c r="Z101" s="192"/>
      <c r="AA101" s="192"/>
    </row>
    <row r="102" spans="1:27" s="218" customFormat="1">
      <c r="A102" s="157"/>
      <c r="B102" s="157"/>
      <c r="C102" s="375"/>
      <c r="D102" s="375"/>
      <c r="E102" s="375"/>
      <c r="F102" s="375"/>
      <c r="G102" s="379"/>
      <c r="H102" s="192"/>
      <c r="I102" s="375"/>
      <c r="J102" s="273"/>
      <c r="K102" s="157"/>
      <c r="L102" s="157"/>
      <c r="M102" s="273"/>
      <c r="N102" s="379"/>
      <c r="O102" s="379"/>
      <c r="P102" s="379"/>
      <c r="Q102" s="192"/>
      <c r="R102" s="192"/>
      <c r="S102" s="192"/>
      <c r="T102" s="192"/>
      <c r="U102" s="192"/>
      <c r="V102" s="192"/>
      <c r="W102" s="192"/>
      <c r="X102" s="192"/>
      <c r="Y102" s="192"/>
      <c r="Z102" s="192"/>
      <c r="AA102" s="192"/>
    </row>
    <row r="103" spans="1:27" s="218" customFormat="1">
      <c r="A103" s="157"/>
      <c r="B103" s="157"/>
      <c r="C103" s="375"/>
      <c r="D103" s="375"/>
      <c r="E103" s="375"/>
      <c r="F103" s="375"/>
      <c r="G103" s="379"/>
      <c r="H103" s="192"/>
      <c r="I103" s="375"/>
      <c r="J103" s="273"/>
      <c r="K103" s="157"/>
      <c r="L103" s="157"/>
      <c r="M103" s="273"/>
      <c r="N103" s="379"/>
      <c r="O103" s="379"/>
      <c r="P103" s="379"/>
      <c r="Q103" s="192"/>
      <c r="R103" s="192"/>
      <c r="S103" s="192"/>
      <c r="T103" s="192"/>
      <c r="U103" s="192"/>
      <c r="V103" s="192"/>
      <c r="W103" s="192"/>
      <c r="X103" s="192"/>
      <c r="Y103" s="192"/>
      <c r="Z103" s="192"/>
      <c r="AA103" s="192"/>
    </row>
    <row r="104" spans="1:27" s="218" customFormat="1">
      <c r="A104" s="157"/>
      <c r="B104" s="157"/>
      <c r="C104" s="375"/>
      <c r="D104" s="375"/>
      <c r="E104" s="375"/>
      <c r="F104" s="375"/>
      <c r="G104" s="379"/>
      <c r="H104" s="192"/>
      <c r="I104" s="375"/>
      <c r="J104" s="273"/>
      <c r="K104" s="157"/>
      <c r="L104" s="157"/>
      <c r="M104" s="273"/>
      <c r="N104" s="379"/>
      <c r="O104" s="379"/>
      <c r="P104" s="379"/>
      <c r="Q104" s="192"/>
      <c r="R104" s="192"/>
      <c r="S104" s="192"/>
      <c r="T104" s="192"/>
      <c r="U104" s="192"/>
      <c r="V104" s="192"/>
      <c r="W104" s="192"/>
      <c r="X104" s="192"/>
      <c r="Y104" s="192"/>
      <c r="Z104" s="192"/>
      <c r="AA104" s="192"/>
    </row>
  </sheetData>
  <mergeCells count="4">
    <mergeCell ref="I5:O5"/>
    <mergeCell ref="I6:O6"/>
    <mergeCell ref="I43:O43"/>
    <mergeCell ref="I59:O59"/>
  </mergeCells>
  <pageMargins left="0.15748031496062992" right="0.15748031496062992" top="0.31496062992125984" bottom="0.23622047244094491" header="0.31496062992125984" footer="0.15748031496062992"/>
  <pageSetup paperSize="9" scale="85" orientation="portrait" horizontalDpi="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8"/>
  <sheetViews>
    <sheetView workbookViewId="0">
      <pane ySplit="7" topLeftCell="A8" activePane="bottomLeft" state="frozen"/>
      <selection pane="bottomLeft" activeCell="H77" sqref="H77"/>
    </sheetView>
  </sheetViews>
  <sheetFormatPr defaultColWidth="9" defaultRowHeight="23.25"/>
  <cols>
    <col min="1" max="1" width="5" style="186" customWidth="1"/>
    <col min="2" max="2" width="24.42578125" style="186" customWidth="1"/>
    <col min="3" max="4" width="6.42578125" style="187" customWidth="1"/>
    <col min="5" max="6" width="5.85546875" style="187" customWidth="1"/>
    <col min="7" max="7" width="6" style="191" customWidth="1"/>
    <col min="8" max="8" width="6" style="192" customWidth="1"/>
    <col min="9" max="9" width="4.5703125" style="578" customWidth="1"/>
    <col min="10" max="10" width="5.140625" style="579" customWidth="1"/>
    <col min="11" max="12" width="6.28515625" style="580" customWidth="1"/>
    <col min="13" max="13" width="6.28515625" style="579" customWidth="1"/>
    <col min="14" max="14" width="5.140625" style="579" customWidth="1"/>
    <col min="15" max="15" width="5" style="579" customWidth="1"/>
    <col min="16" max="16" width="6" style="191" hidden="1" customWidth="1"/>
    <col min="17" max="17" width="6" style="192" customWidth="1"/>
    <col min="18" max="16384" width="9" style="192"/>
  </cols>
  <sheetData>
    <row r="1" spans="1:27" s="184" customFormat="1" ht="24.75" customHeight="1">
      <c r="A1" s="382" t="s">
        <v>0</v>
      </c>
      <c r="B1" s="383"/>
      <c r="C1" s="383"/>
      <c r="D1" s="383"/>
      <c r="E1" s="383"/>
      <c r="F1" s="383"/>
      <c r="G1" s="383"/>
      <c r="H1" s="383"/>
      <c r="I1" s="575"/>
      <c r="J1" s="576"/>
      <c r="K1" s="577"/>
      <c r="L1" s="577"/>
      <c r="M1" s="576"/>
      <c r="N1" s="576"/>
      <c r="O1" s="576"/>
      <c r="P1" s="386"/>
    </row>
    <row r="2" spans="1:27">
      <c r="A2" s="185" t="s">
        <v>138</v>
      </c>
    </row>
    <row r="3" spans="1:27">
      <c r="A3" s="185" t="s">
        <v>139</v>
      </c>
      <c r="G3" s="193"/>
      <c r="M3" s="174" t="s">
        <v>92</v>
      </c>
    </row>
    <row r="4" spans="1:27" s="202" customFormat="1" ht="18.75" customHeight="1">
      <c r="A4" s="194" t="s">
        <v>1</v>
      </c>
      <c r="B4" s="195"/>
      <c r="C4" s="196"/>
      <c r="D4" s="196"/>
      <c r="E4" s="196"/>
      <c r="F4" s="196"/>
      <c r="G4" s="200"/>
      <c r="H4" s="201"/>
      <c r="I4" s="581"/>
      <c r="J4" s="582"/>
      <c r="K4" s="583"/>
      <c r="L4" s="583"/>
      <c r="M4" s="582"/>
      <c r="N4" s="582"/>
      <c r="O4" s="582"/>
      <c r="P4" s="200"/>
      <c r="Q4" s="201"/>
      <c r="R4" s="201"/>
      <c r="S4" s="201"/>
      <c r="T4" s="201"/>
      <c r="U4" s="201"/>
      <c r="V4" s="201"/>
      <c r="W4" s="201"/>
      <c r="X4" s="201"/>
      <c r="Y4" s="201"/>
      <c r="Z4" s="201"/>
      <c r="AA4" s="201"/>
    </row>
    <row r="5" spans="1:27" s="202" customFormat="1">
      <c r="A5" s="194"/>
      <c r="B5" s="195"/>
      <c r="C5" s="203" t="s">
        <v>76</v>
      </c>
      <c r="D5" s="204"/>
      <c r="E5" s="205" t="s">
        <v>57</v>
      </c>
      <c r="F5" s="206"/>
      <c r="G5" s="387" t="s">
        <v>79</v>
      </c>
      <c r="H5" s="388"/>
      <c r="I5" s="1277" t="s">
        <v>140</v>
      </c>
      <c r="J5" s="1278"/>
      <c r="K5" s="1278"/>
      <c r="L5" s="1278"/>
      <c r="M5" s="1278"/>
      <c r="N5" s="1278"/>
      <c r="O5" s="1279"/>
      <c r="P5" s="389"/>
      <c r="Q5" s="390"/>
      <c r="R5" s="201"/>
      <c r="S5" s="201"/>
      <c r="T5" s="201"/>
      <c r="U5" s="201"/>
      <c r="V5" s="201"/>
      <c r="W5" s="201"/>
      <c r="X5" s="201"/>
      <c r="Y5" s="201"/>
      <c r="Z5" s="201"/>
    </row>
    <row r="6" spans="1:27" s="218" customFormat="1" ht="37.5">
      <c r="A6" s="391"/>
      <c r="B6" s="275" t="s">
        <v>2</v>
      </c>
      <c r="C6" s="210"/>
      <c r="D6" s="211"/>
      <c r="E6" s="212"/>
      <c r="F6" s="213"/>
      <c r="G6" s="392"/>
      <c r="H6" s="393"/>
      <c r="I6" s="1280" t="s">
        <v>39</v>
      </c>
      <c r="J6" s="1281"/>
      <c r="K6" s="1281"/>
      <c r="L6" s="1281"/>
      <c r="M6" s="1281"/>
      <c r="N6" s="1281"/>
      <c r="O6" s="1282"/>
      <c r="P6" s="282" t="s">
        <v>58</v>
      </c>
      <c r="Q6" s="283" t="s">
        <v>58</v>
      </c>
      <c r="R6" s="192"/>
      <c r="S6" s="192"/>
      <c r="T6" s="192"/>
      <c r="U6" s="192"/>
      <c r="V6" s="192"/>
      <c r="W6" s="192"/>
      <c r="X6" s="192"/>
      <c r="Y6" s="192"/>
      <c r="Z6" s="192"/>
    </row>
    <row r="7" spans="1:27" s="218" customFormat="1" ht="39" customHeight="1">
      <c r="A7" s="394"/>
      <c r="B7" s="264"/>
      <c r="C7" s="219" t="s">
        <v>77</v>
      </c>
      <c r="D7" s="220" t="s">
        <v>78</v>
      </c>
      <c r="E7" s="221" t="s">
        <v>55</v>
      </c>
      <c r="F7" s="222" t="s">
        <v>56</v>
      </c>
      <c r="G7" s="478" t="s">
        <v>55</v>
      </c>
      <c r="H7" s="396" t="s">
        <v>56</v>
      </c>
      <c r="I7" s="584" t="s">
        <v>5</v>
      </c>
      <c r="J7" s="585" t="s">
        <v>6</v>
      </c>
      <c r="K7" s="586" t="s">
        <v>40</v>
      </c>
      <c r="L7" s="585" t="s">
        <v>41</v>
      </c>
      <c r="M7" s="585" t="s">
        <v>49</v>
      </c>
      <c r="N7" s="585" t="s">
        <v>48</v>
      </c>
      <c r="O7" s="586" t="s">
        <v>4</v>
      </c>
      <c r="P7" s="401" t="s">
        <v>55</v>
      </c>
      <c r="Q7" s="265" t="s">
        <v>56</v>
      </c>
      <c r="R7" s="192"/>
      <c r="S7" s="192"/>
      <c r="T7" s="192"/>
      <c r="U7" s="192"/>
      <c r="V7" s="192"/>
      <c r="W7" s="192"/>
      <c r="X7" s="192"/>
      <c r="Y7" s="192"/>
      <c r="Z7" s="192"/>
    </row>
    <row r="8" spans="1:27" s="218" customFormat="1" ht="22.7" customHeight="1">
      <c r="A8" s="402">
        <v>1</v>
      </c>
      <c r="B8" s="403" t="s">
        <v>98</v>
      </c>
      <c r="C8" s="232">
        <v>2</v>
      </c>
      <c r="D8" s="232">
        <f>+C8*0.8</f>
        <v>1.6</v>
      </c>
      <c r="E8" s="233">
        <v>3.2</v>
      </c>
      <c r="F8" s="233">
        <v>3</v>
      </c>
      <c r="G8" s="406">
        <v>3</v>
      </c>
      <c r="H8" s="406">
        <v>2</v>
      </c>
      <c r="I8" s="587">
        <v>1</v>
      </c>
      <c r="J8" s="588"/>
      <c r="K8" s="589"/>
      <c r="L8" s="590"/>
      <c r="M8" s="591"/>
      <c r="N8" s="591"/>
      <c r="O8" s="591">
        <f>SUM(I8:N8)</f>
        <v>1</v>
      </c>
      <c r="P8" s="320"/>
      <c r="Q8" s="320">
        <f>+H8-O8</f>
        <v>1</v>
      </c>
      <c r="R8" s="192"/>
      <c r="S8" s="192"/>
      <c r="T8" s="192"/>
      <c r="U8" s="192"/>
      <c r="V8" s="192"/>
      <c r="W8" s="192"/>
      <c r="X8" s="192"/>
      <c r="Y8" s="192"/>
      <c r="Z8" s="192"/>
    </row>
    <row r="9" spans="1:27" s="218" customFormat="1" ht="22.7" customHeight="1">
      <c r="A9" s="402">
        <v>2</v>
      </c>
      <c r="B9" s="403" t="s">
        <v>7</v>
      </c>
      <c r="C9" s="244">
        <v>2</v>
      </c>
      <c r="D9" s="232">
        <f t="shared" ref="D9:D37" si="0">+C9*0.8</f>
        <v>1.6</v>
      </c>
      <c r="E9" s="245">
        <v>3.2</v>
      </c>
      <c r="F9" s="245">
        <v>3</v>
      </c>
      <c r="G9" s="414">
        <v>3</v>
      </c>
      <c r="H9" s="414">
        <v>3</v>
      </c>
      <c r="I9" s="587">
        <v>2</v>
      </c>
      <c r="J9" s="588"/>
      <c r="K9" s="589"/>
      <c r="L9" s="590"/>
      <c r="M9" s="591"/>
      <c r="N9" s="591"/>
      <c r="O9" s="591">
        <f t="shared" ref="O9:O37" si="1">SUM(I9:N9)</f>
        <v>2</v>
      </c>
      <c r="P9" s="293"/>
      <c r="Q9" s="293">
        <f t="shared" ref="Q9:Q38" si="2">+H9-O9</f>
        <v>1</v>
      </c>
      <c r="R9" s="192"/>
      <c r="S9" s="192"/>
      <c r="T9" s="192"/>
      <c r="U9" s="192"/>
      <c r="V9" s="192"/>
      <c r="W9" s="192"/>
      <c r="X9" s="192"/>
      <c r="Y9" s="192"/>
      <c r="Z9" s="192"/>
    </row>
    <row r="10" spans="1:27" s="218" customFormat="1" ht="22.7" customHeight="1">
      <c r="A10" s="402">
        <v>12</v>
      </c>
      <c r="B10" s="403" t="s">
        <v>141</v>
      </c>
      <c r="C10" s="244">
        <f>2+2.5</f>
        <v>4.5</v>
      </c>
      <c r="D10" s="232">
        <f>+C10*0.8</f>
        <v>3.6</v>
      </c>
      <c r="E10" s="245">
        <v>2</v>
      </c>
      <c r="F10" s="245">
        <v>2</v>
      </c>
      <c r="G10" s="414">
        <v>2</v>
      </c>
      <c r="H10" s="414">
        <v>2</v>
      </c>
      <c r="I10" s="587"/>
      <c r="J10" s="588">
        <v>1</v>
      </c>
      <c r="K10" s="589"/>
      <c r="L10" s="590"/>
      <c r="M10" s="591"/>
      <c r="N10" s="591"/>
      <c r="O10" s="591">
        <f>SUM(I10:N10)</f>
        <v>1</v>
      </c>
      <c r="P10" s="293"/>
      <c r="Q10" s="293">
        <f t="shared" si="2"/>
        <v>1</v>
      </c>
      <c r="R10" s="192"/>
      <c r="S10" s="192"/>
      <c r="T10" s="192"/>
      <c r="U10" s="192"/>
      <c r="V10" s="192"/>
      <c r="W10" s="192"/>
      <c r="X10" s="192"/>
      <c r="Y10" s="192"/>
      <c r="Z10" s="192"/>
    </row>
    <row r="11" spans="1:27" s="218" customFormat="1" ht="22.7" customHeight="1">
      <c r="A11" s="402">
        <v>3</v>
      </c>
      <c r="B11" s="403" t="s">
        <v>8</v>
      </c>
      <c r="C11" s="244">
        <v>3</v>
      </c>
      <c r="D11" s="232">
        <f>+C11*0.8</f>
        <v>2.4000000000000004</v>
      </c>
      <c r="E11" s="245">
        <v>2</v>
      </c>
      <c r="F11" s="245">
        <v>2</v>
      </c>
      <c r="G11" s="414">
        <v>2</v>
      </c>
      <c r="H11" s="414">
        <v>2</v>
      </c>
      <c r="I11" s="587">
        <v>2</v>
      </c>
      <c r="J11" s="588"/>
      <c r="K11" s="589"/>
      <c r="L11" s="590"/>
      <c r="M11" s="591"/>
      <c r="N11" s="591"/>
      <c r="O11" s="591">
        <f t="shared" si="1"/>
        <v>2</v>
      </c>
      <c r="P11" s="293"/>
      <c r="Q11" s="293">
        <f t="shared" si="2"/>
        <v>0</v>
      </c>
      <c r="R11" s="192"/>
      <c r="S11" s="192"/>
      <c r="T11" s="192"/>
      <c r="U11" s="192"/>
      <c r="V11" s="192"/>
      <c r="W11" s="192"/>
      <c r="X11" s="192"/>
      <c r="Y11" s="192"/>
      <c r="Z11" s="192"/>
    </row>
    <row r="12" spans="1:27" s="218" customFormat="1" ht="22.7" customHeight="1">
      <c r="A12" s="402">
        <v>13</v>
      </c>
      <c r="B12" s="403" t="s">
        <v>15</v>
      </c>
      <c r="C12" s="244">
        <v>3</v>
      </c>
      <c r="D12" s="232">
        <f>+C12*0.8</f>
        <v>2.4000000000000004</v>
      </c>
      <c r="E12" s="245">
        <v>2</v>
      </c>
      <c r="F12" s="245">
        <v>2</v>
      </c>
      <c r="G12" s="414">
        <v>2</v>
      </c>
      <c r="H12" s="414">
        <v>2</v>
      </c>
      <c r="I12" s="587">
        <v>1</v>
      </c>
      <c r="J12" s="588">
        <v>1</v>
      </c>
      <c r="K12" s="589"/>
      <c r="L12" s="590"/>
      <c r="M12" s="591"/>
      <c r="N12" s="591"/>
      <c r="O12" s="591">
        <f>SUM(I12:N12)</f>
        <v>2</v>
      </c>
      <c r="P12" s="293"/>
      <c r="Q12" s="293">
        <f t="shared" si="2"/>
        <v>0</v>
      </c>
      <c r="R12" s="192"/>
      <c r="S12" s="192"/>
      <c r="T12" s="192"/>
      <c r="U12" s="192"/>
      <c r="V12" s="192"/>
      <c r="W12" s="192"/>
      <c r="X12" s="192"/>
      <c r="Y12" s="192"/>
      <c r="Z12" s="192"/>
    </row>
    <row r="13" spans="1:27" s="218" customFormat="1" ht="22.7" customHeight="1">
      <c r="A13" s="402">
        <v>4</v>
      </c>
      <c r="B13" s="403" t="s">
        <v>142</v>
      </c>
      <c r="C13" s="244">
        <f>11.999+11.999</f>
        <v>23.998000000000001</v>
      </c>
      <c r="D13" s="232">
        <f t="shared" si="0"/>
        <v>19.198400000000003</v>
      </c>
      <c r="E13" s="245">
        <v>25</v>
      </c>
      <c r="F13" s="245">
        <v>20</v>
      </c>
      <c r="G13" s="414">
        <v>15</v>
      </c>
      <c r="H13" s="414">
        <v>15</v>
      </c>
      <c r="I13" s="587">
        <v>9</v>
      </c>
      <c r="J13" s="588"/>
      <c r="K13" s="589"/>
      <c r="L13" s="590"/>
      <c r="M13" s="591"/>
      <c r="N13" s="591"/>
      <c r="O13" s="591">
        <f t="shared" si="1"/>
        <v>9</v>
      </c>
      <c r="P13" s="293"/>
      <c r="Q13" s="293">
        <f t="shared" si="2"/>
        <v>6</v>
      </c>
      <c r="R13" s="192"/>
      <c r="S13" s="192"/>
      <c r="T13" s="192"/>
      <c r="U13" s="192"/>
      <c r="V13" s="192"/>
      <c r="W13" s="192"/>
      <c r="X13" s="192"/>
      <c r="Y13" s="192"/>
      <c r="Z13" s="192"/>
    </row>
    <row r="14" spans="1:27" s="218" customFormat="1" ht="22.7" customHeight="1">
      <c r="A14" s="402">
        <v>5</v>
      </c>
      <c r="B14" s="403" t="s">
        <v>44</v>
      </c>
      <c r="C14" s="244"/>
      <c r="D14" s="232">
        <f>+C14*0.8</f>
        <v>0</v>
      </c>
      <c r="E14" s="245"/>
      <c r="F14" s="245"/>
      <c r="G14" s="414"/>
      <c r="H14" s="414"/>
      <c r="I14" s="587">
        <v>0</v>
      </c>
      <c r="J14" s="588"/>
      <c r="K14" s="589"/>
      <c r="L14" s="590"/>
      <c r="M14" s="591"/>
      <c r="N14" s="591"/>
      <c r="O14" s="591">
        <f t="shared" si="1"/>
        <v>0</v>
      </c>
      <c r="P14" s="293"/>
      <c r="Q14" s="293">
        <f t="shared" si="2"/>
        <v>0</v>
      </c>
      <c r="R14" s="192"/>
      <c r="S14" s="192"/>
      <c r="T14" s="192"/>
      <c r="U14" s="192"/>
      <c r="V14" s="192"/>
      <c r="W14" s="192"/>
      <c r="X14" s="192"/>
      <c r="Y14" s="192"/>
      <c r="Z14" s="192"/>
    </row>
    <row r="15" spans="1:27" s="218" customFormat="1" ht="22.7" customHeight="1">
      <c r="A15" s="402">
        <v>6</v>
      </c>
      <c r="B15" s="403" t="s">
        <v>45</v>
      </c>
      <c r="C15" s="244"/>
      <c r="D15" s="232">
        <f t="shared" si="0"/>
        <v>0</v>
      </c>
      <c r="E15" s="245"/>
      <c r="F15" s="245"/>
      <c r="G15" s="414"/>
      <c r="H15" s="414"/>
      <c r="I15" s="587">
        <v>0</v>
      </c>
      <c r="J15" s="588"/>
      <c r="K15" s="589"/>
      <c r="L15" s="590"/>
      <c r="M15" s="591"/>
      <c r="N15" s="591"/>
      <c r="O15" s="591">
        <f t="shared" si="1"/>
        <v>0</v>
      </c>
      <c r="P15" s="293"/>
      <c r="Q15" s="293">
        <f t="shared" si="2"/>
        <v>0</v>
      </c>
      <c r="R15" s="192"/>
      <c r="S15" s="192"/>
      <c r="T15" s="192"/>
      <c r="U15" s="192"/>
      <c r="V15" s="192"/>
      <c r="W15" s="192"/>
      <c r="X15" s="192"/>
      <c r="Y15" s="192"/>
      <c r="Z15" s="192"/>
    </row>
    <row r="16" spans="1:27" s="218" customFormat="1" ht="22.7" customHeight="1">
      <c r="A16" s="402">
        <v>7</v>
      </c>
      <c r="B16" s="403" t="s">
        <v>10</v>
      </c>
      <c r="C16" s="244"/>
      <c r="D16" s="232">
        <f t="shared" si="0"/>
        <v>0</v>
      </c>
      <c r="E16" s="245">
        <v>3</v>
      </c>
      <c r="F16" s="245">
        <v>3</v>
      </c>
      <c r="G16" s="414">
        <v>3</v>
      </c>
      <c r="H16" s="414">
        <v>3</v>
      </c>
      <c r="I16" s="587">
        <v>1</v>
      </c>
      <c r="J16" s="588"/>
      <c r="K16" s="589"/>
      <c r="L16" s="590"/>
      <c r="M16" s="591"/>
      <c r="N16" s="591"/>
      <c r="O16" s="591">
        <f t="shared" si="1"/>
        <v>1</v>
      </c>
      <c r="P16" s="293"/>
      <c r="Q16" s="293">
        <f t="shared" si="2"/>
        <v>2</v>
      </c>
      <c r="R16" s="192"/>
      <c r="S16" s="192"/>
      <c r="T16" s="192"/>
      <c r="U16" s="192"/>
      <c r="V16" s="192"/>
      <c r="W16" s="192"/>
      <c r="X16" s="192"/>
      <c r="Y16" s="192"/>
      <c r="Z16" s="192"/>
    </row>
    <row r="17" spans="1:26" s="218" customFormat="1" ht="22.7" customHeight="1">
      <c r="A17" s="402">
        <v>8</v>
      </c>
      <c r="B17" s="403" t="s">
        <v>11</v>
      </c>
      <c r="C17" s="244"/>
      <c r="D17" s="232">
        <f t="shared" si="0"/>
        <v>0</v>
      </c>
      <c r="E17" s="245"/>
      <c r="F17" s="245"/>
      <c r="G17" s="414"/>
      <c r="H17" s="414"/>
      <c r="I17" s="587">
        <v>0</v>
      </c>
      <c r="J17" s="588"/>
      <c r="K17" s="589"/>
      <c r="L17" s="590"/>
      <c r="M17" s="591"/>
      <c r="N17" s="591"/>
      <c r="O17" s="591">
        <f t="shared" si="1"/>
        <v>0</v>
      </c>
      <c r="P17" s="293"/>
      <c r="Q17" s="293">
        <f t="shared" si="2"/>
        <v>0</v>
      </c>
      <c r="R17" s="192"/>
      <c r="S17" s="192"/>
      <c r="T17" s="192"/>
      <c r="U17" s="192"/>
      <c r="V17" s="192"/>
      <c r="W17" s="192"/>
      <c r="X17" s="192"/>
      <c r="Y17" s="192"/>
      <c r="Z17" s="192"/>
    </row>
    <row r="18" spans="1:26" s="218" customFormat="1" ht="22.7" customHeight="1">
      <c r="A18" s="402">
        <v>14</v>
      </c>
      <c r="B18" s="403" t="s">
        <v>16</v>
      </c>
      <c r="C18" s="244">
        <v>1</v>
      </c>
      <c r="D18" s="232">
        <f>+C18*0.8</f>
        <v>0.8</v>
      </c>
      <c r="E18" s="245"/>
      <c r="F18" s="245"/>
      <c r="G18" s="414"/>
      <c r="H18" s="414"/>
      <c r="I18" s="587"/>
      <c r="J18" s="588"/>
      <c r="K18" s="589"/>
      <c r="L18" s="590"/>
      <c r="M18" s="591"/>
      <c r="N18" s="591"/>
      <c r="O18" s="591">
        <f>SUM(I18:N18)</f>
        <v>0</v>
      </c>
      <c r="P18" s="293"/>
      <c r="Q18" s="293">
        <f t="shared" si="2"/>
        <v>0</v>
      </c>
      <c r="R18" s="192"/>
      <c r="S18" s="192"/>
      <c r="T18" s="192"/>
      <c r="U18" s="192"/>
      <c r="V18" s="192"/>
      <c r="W18" s="192"/>
      <c r="X18" s="192"/>
      <c r="Y18" s="192"/>
      <c r="Z18" s="192"/>
    </row>
    <row r="19" spans="1:26" s="218" customFormat="1" ht="22.7" customHeight="1">
      <c r="A19" s="402">
        <v>9</v>
      </c>
      <c r="B19" s="403" t="s">
        <v>12</v>
      </c>
      <c r="C19" s="244"/>
      <c r="D19" s="232">
        <f t="shared" si="0"/>
        <v>0</v>
      </c>
      <c r="E19" s="245">
        <v>3.2</v>
      </c>
      <c r="F19" s="245">
        <v>3</v>
      </c>
      <c r="G19" s="414">
        <v>3</v>
      </c>
      <c r="H19" s="414">
        <v>2</v>
      </c>
      <c r="I19" s="587">
        <v>0</v>
      </c>
      <c r="J19" s="588"/>
      <c r="K19" s="589"/>
      <c r="L19" s="590"/>
      <c r="M19" s="591"/>
      <c r="N19" s="591"/>
      <c r="O19" s="591">
        <f t="shared" si="1"/>
        <v>0</v>
      </c>
      <c r="P19" s="293"/>
      <c r="Q19" s="293">
        <f t="shared" si="2"/>
        <v>2</v>
      </c>
      <c r="R19" s="192"/>
      <c r="S19" s="192"/>
      <c r="T19" s="192"/>
      <c r="U19" s="192"/>
      <c r="V19" s="192"/>
      <c r="W19" s="192"/>
      <c r="X19" s="192"/>
      <c r="Y19" s="192"/>
      <c r="Z19" s="192"/>
    </row>
    <row r="20" spans="1:26" s="218" customFormat="1" ht="22.7" customHeight="1">
      <c r="A20" s="402">
        <v>10</v>
      </c>
      <c r="B20" s="403" t="s">
        <v>13</v>
      </c>
      <c r="C20" s="244"/>
      <c r="D20" s="232">
        <f t="shared" si="0"/>
        <v>0</v>
      </c>
      <c r="E20" s="245">
        <v>2</v>
      </c>
      <c r="F20" s="245">
        <v>2</v>
      </c>
      <c r="G20" s="414">
        <v>2</v>
      </c>
      <c r="H20" s="414">
        <v>2</v>
      </c>
      <c r="I20" s="587">
        <v>0</v>
      </c>
      <c r="J20" s="588"/>
      <c r="K20" s="589"/>
      <c r="L20" s="590"/>
      <c r="M20" s="591"/>
      <c r="N20" s="591"/>
      <c r="O20" s="591">
        <f t="shared" si="1"/>
        <v>0</v>
      </c>
      <c r="P20" s="293"/>
      <c r="Q20" s="293">
        <f t="shared" si="2"/>
        <v>2</v>
      </c>
      <c r="R20" s="192"/>
      <c r="S20" s="192"/>
      <c r="T20" s="192"/>
      <c r="U20" s="192"/>
      <c r="V20" s="192"/>
      <c r="W20" s="192"/>
      <c r="X20" s="192"/>
      <c r="Y20" s="192"/>
      <c r="Z20" s="192"/>
    </row>
    <row r="21" spans="1:26" s="218" customFormat="1" ht="22.7" customHeight="1">
      <c r="A21" s="402">
        <v>11</v>
      </c>
      <c r="B21" s="403" t="s">
        <v>14</v>
      </c>
      <c r="C21" s="244"/>
      <c r="D21" s="232">
        <f>+C21*0.8</f>
        <v>0</v>
      </c>
      <c r="E21" s="245"/>
      <c r="F21" s="245"/>
      <c r="G21" s="414"/>
      <c r="H21" s="414"/>
      <c r="I21" s="587">
        <v>0</v>
      </c>
      <c r="J21" s="588"/>
      <c r="K21" s="589"/>
      <c r="L21" s="590"/>
      <c r="M21" s="591"/>
      <c r="N21" s="591"/>
      <c r="O21" s="591">
        <f t="shared" si="1"/>
        <v>0</v>
      </c>
      <c r="P21" s="293"/>
      <c r="Q21" s="293">
        <f t="shared" si="2"/>
        <v>0</v>
      </c>
      <c r="R21" s="192"/>
      <c r="S21" s="192"/>
      <c r="T21" s="192"/>
      <c r="U21" s="192"/>
      <c r="V21" s="192"/>
      <c r="W21" s="192"/>
      <c r="X21" s="192"/>
      <c r="Y21" s="192"/>
      <c r="Z21" s="192"/>
    </row>
    <row r="22" spans="1:26" s="218" customFormat="1" ht="22.7" customHeight="1">
      <c r="A22" s="402">
        <v>15</v>
      </c>
      <c r="B22" s="403" t="s">
        <v>17</v>
      </c>
      <c r="C22" s="244">
        <v>1</v>
      </c>
      <c r="D22" s="232">
        <f t="shared" si="0"/>
        <v>0.8</v>
      </c>
      <c r="E22" s="245">
        <v>2</v>
      </c>
      <c r="F22" s="245">
        <v>1</v>
      </c>
      <c r="G22" s="414">
        <v>1</v>
      </c>
      <c r="H22" s="414">
        <v>1</v>
      </c>
      <c r="I22" s="587"/>
      <c r="J22" s="588"/>
      <c r="K22" s="589"/>
      <c r="L22" s="590"/>
      <c r="M22" s="591"/>
      <c r="N22" s="591"/>
      <c r="O22" s="591">
        <f t="shared" si="1"/>
        <v>0</v>
      </c>
      <c r="P22" s="293"/>
      <c r="Q22" s="293">
        <f t="shared" si="2"/>
        <v>1</v>
      </c>
      <c r="R22" s="192"/>
      <c r="S22" s="192"/>
      <c r="T22" s="192"/>
      <c r="U22" s="192"/>
      <c r="V22" s="192"/>
      <c r="W22" s="192"/>
      <c r="X22" s="192"/>
      <c r="Y22" s="192"/>
      <c r="Z22" s="192"/>
    </row>
    <row r="23" spans="1:26" s="218" customFormat="1" ht="22.7" customHeight="1">
      <c r="A23" s="402">
        <v>16</v>
      </c>
      <c r="B23" s="403" t="s">
        <v>47</v>
      </c>
      <c r="C23" s="244"/>
      <c r="D23" s="232">
        <f t="shared" si="0"/>
        <v>0</v>
      </c>
      <c r="E23" s="245"/>
      <c r="F23" s="245"/>
      <c r="G23" s="414"/>
      <c r="H23" s="414"/>
      <c r="I23" s="587"/>
      <c r="J23" s="588"/>
      <c r="K23" s="589"/>
      <c r="L23" s="590"/>
      <c r="M23" s="591"/>
      <c r="N23" s="591"/>
      <c r="O23" s="591">
        <f t="shared" si="1"/>
        <v>0</v>
      </c>
      <c r="P23" s="293"/>
      <c r="Q23" s="293">
        <f t="shared" si="2"/>
        <v>0</v>
      </c>
      <c r="R23" s="192"/>
      <c r="S23" s="192"/>
      <c r="T23" s="192"/>
      <c r="U23" s="192"/>
      <c r="V23" s="192"/>
      <c r="W23" s="192"/>
      <c r="X23" s="192"/>
      <c r="Y23" s="192"/>
      <c r="Z23" s="192"/>
    </row>
    <row r="24" spans="1:26" s="218" customFormat="1" ht="22.7" customHeight="1">
      <c r="A24" s="402">
        <v>17</v>
      </c>
      <c r="B24" s="403" t="s">
        <v>18</v>
      </c>
      <c r="C24" s="244"/>
      <c r="D24" s="232">
        <f t="shared" si="0"/>
        <v>0</v>
      </c>
      <c r="E24" s="245"/>
      <c r="F24" s="245"/>
      <c r="G24" s="414"/>
      <c r="H24" s="414"/>
      <c r="I24" s="587"/>
      <c r="J24" s="588"/>
      <c r="K24" s="589"/>
      <c r="L24" s="590"/>
      <c r="M24" s="591"/>
      <c r="N24" s="591"/>
      <c r="O24" s="591">
        <f t="shared" si="1"/>
        <v>0</v>
      </c>
      <c r="P24" s="293"/>
      <c r="Q24" s="293">
        <f t="shared" si="2"/>
        <v>0</v>
      </c>
      <c r="R24" s="192"/>
      <c r="S24" s="192"/>
      <c r="T24" s="192"/>
      <c r="U24" s="192"/>
      <c r="V24" s="192"/>
      <c r="W24" s="192"/>
      <c r="X24" s="192"/>
      <c r="Y24" s="192"/>
      <c r="Z24" s="192"/>
    </row>
    <row r="25" spans="1:26" s="218" customFormat="1" ht="22.7" customHeight="1">
      <c r="A25" s="402">
        <v>18</v>
      </c>
      <c r="B25" s="403" t="s">
        <v>19</v>
      </c>
      <c r="C25" s="244"/>
      <c r="D25" s="232">
        <f t="shared" si="0"/>
        <v>0</v>
      </c>
      <c r="E25" s="245"/>
      <c r="F25" s="245"/>
      <c r="G25" s="414"/>
      <c r="H25" s="414"/>
      <c r="I25" s="587"/>
      <c r="J25" s="588"/>
      <c r="K25" s="589"/>
      <c r="L25" s="590"/>
      <c r="M25" s="591"/>
      <c r="N25" s="591"/>
      <c r="O25" s="591">
        <f t="shared" si="1"/>
        <v>0</v>
      </c>
      <c r="P25" s="293"/>
      <c r="Q25" s="293">
        <f t="shared" si="2"/>
        <v>0</v>
      </c>
      <c r="R25" s="192"/>
      <c r="S25" s="192"/>
      <c r="T25" s="192"/>
      <c r="U25" s="192"/>
      <c r="V25" s="192"/>
      <c r="W25" s="192"/>
      <c r="X25" s="192"/>
      <c r="Y25" s="192"/>
      <c r="Z25" s="192"/>
    </row>
    <row r="26" spans="1:26" s="218" customFormat="1" ht="22.7" customHeight="1">
      <c r="A26" s="402">
        <v>19</v>
      </c>
      <c r="B26" s="403" t="s">
        <v>20</v>
      </c>
      <c r="C26" s="244"/>
      <c r="D26" s="232">
        <f t="shared" si="0"/>
        <v>0</v>
      </c>
      <c r="E26" s="245"/>
      <c r="F26" s="245"/>
      <c r="G26" s="414"/>
      <c r="H26" s="414"/>
      <c r="I26" s="587"/>
      <c r="J26" s="588"/>
      <c r="K26" s="589"/>
      <c r="L26" s="590"/>
      <c r="M26" s="591"/>
      <c r="N26" s="591"/>
      <c r="O26" s="591">
        <f t="shared" si="1"/>
        <v>0</v>
      </c>
      <c r="P26" s="293"/>
      <c r="Q26" s="293">
        <f t="shared" si="2"/>
        <v>0</v>
      </c>
      <c r="R26" s="192"/>
      <c r="S26" s="192"/>
      <c r="T26" s="192"/>
      <c r="U26" s="192"/>
      <c r="V26" s="192"/>
      <c r="W26" s="192"/>
      <c r="X26" s="192"/>
      <c r="Y26" s="192"/>
      <c r="Z26" s="192"/>
    </row>
    <row r="27" spans="1:26" s="218" customFormat="1" ht="22.7" customHeight="1">
      <c r="A27" s="402">
        <v>20</v>
      </c>
      <c r="B27" s="403" t="s">
        <v>21</v>
      </c>
      <c r="C27" s="244">
        <v>1</v>
      </c>
      <c r="D27" s="232">
        <f t="shared" si="0"/>
        <v>0.8</v>
      </c>
      <c r="E27" s="245"/>
      <c r="F27" s="245"/>
      <c r="G27" s="414"/>
      <c r="H27" s="414"/>
      <c r="I27" s="587"/>
      <c r="J27" s="588"/>
      <c r="K27" s="589"/>
      <c r="L27" s="590"/>
      <c r="M27" s="591"/>
      <c r="N27" s="591"/>
      <c r="O27" s="591">
        <f t="shared" si="1"/>
        <v>0</v>
      </c>
      <c r="P27" s="293"/>
      <c r="Q27" s="293">
        <f t="shared" si="2"/>
        <v>0</v>
      </c>
      <c r="R27" s="192"/>
      <c r="S27" s="192"/>
      <c r="T27" s="192"/>
      <c r="U27" s="192"/>
      <c r="V27" s="192"/>
      <c r="W27" s="192"/>
      <c r="X27" s="192"/>
      <c r="Y27" s="192"/>
      <c r="Z27" s="192"/>
    </row>
    <row r="28" spans="1:26" s="218" customFormat="1" ht="22.7" customHeight="1">
      <c r="A28" s="402">
        <v>21</v>
      </c>
      <c r="B28" s="403" t="s">
        <v>22</v>
      </c>
      <c r="C28" s="244"/>
      <c r="D28" s="232">
        <f t="shared" si="0"/>
        <v>0</v>
      </c>
      <c r="E28" s="245">
        <v>1</v>
      </c>
      <c r="F28" s="245">
        <v>1</v>
      </c>
      <c r="G28" s="414">
        <v>1</v>
      </c>
      <c r="H28" s="414">
        <v>1</v>
      </c>
      <c r="I28" s="587"/>
      <c r="J28" s="588"/>
      <c r="K28" s="589"/>
      <c r="L28" s="590"/>
      <c r="M28" s="591"/>
      <c r="N28" s="591"/>
      <c r="O28" s="591">
        <f t="shared" si="1"/>
        <v>0</v>
      </c>
      <c r="P28" s="293"/>
      <c r="Q28" s="293">
        <f t="shared" si="2"/>
        <v>1</v>
      </c>
      <c r="R28" s="192"/>
      <c r="S28" s="192"/>
      <c r="T28" s="192"/>
      <c r="U28" s="192"/>
      <c r="V28" s="192"/>
      <c r="W28" s="192"/>
      <c r="X28" s="192"/>
      <c r="Y28" s="192"/>
      <c r="Z28" s="192"/>
    </row>
    <row r="29" spans="1:26" s="218" customFormat="1" ht="22.7" customHeight="1">
      <c r="A29" s="402">
        <v>22</v>
      </c>
      <c r="B29" s="403" t="s">
        <v>46</v>
      </c>
      <c r="C29" s="244"/>
      <c r="D29" s="232">
        <f t="shared" si="0"/>
        <v>0</v>
      </c>
      <c r="E29" s="245"/>
      <c r="F29" s="245"/>
      <c r="G29" s="414"/>
      <c r="H29" s="414"/>
      <c r="I29" s="587"/>
      <c r="J29" s="588"/>
      <c r="K29" s="589"/>
      <c r="L29" s="590"/>
      <c r="M29" s="591"/>
      <c r="N29" s="591"/>
      <c r="O29" s="591">
        <f t="shared" si="1"/>
        <v>0</v>
      </c>
      <c r="P29" s="293"/>
      <c r="Q29" s="293">
        <f t="shared" si="2"/>
        <v>0</v>
      </c>
      <c r="R29" s="192"/>
      <c r="S29" s="192"/>
      <c r="T29" s="192"/>
      <c r="U29" s="192"/>
      <c r="V29" s="192"/>
      <c r="W29" s="192"/>
      <c r="X29" s="192"/>
      <c r="Y29" s="192"/>
      <c r="Z29" s="192"/>
    </row>
    <row r="30" spans="1:26" s="218" customFormat="1" ht="22.7" customHeight="1">
      <c r="A30" s="402">
        <v>23</v>
      </c>
      <c r="B30" s="403" t="s">
        <v>23</v>
      </c>
      <c r="C30" s="244"/>
      <c r="D30" s="232">
        <f t="shared" si="0"/>
        <v>0</v>
      </c>
      <c r="E30" s="245"/>
      <c r="F30" s="245"/>
      <c r="G30" s="414"/>
      <c r="H30" s="414"/>
      <c r="I30" s="587"/>
      <c r="J30" s="588"/>
      <c r="K30" s="589"/>
      <c r="L30" s="590"/>
      <c r="M30" s="591"/>
      <c r="N30" s="591"/>
      <c r="O30" s="591">
        <f t="shared" si="1"/>
        <v>0</v>
      </c>
      <c r="P30" s="293"/>
      <c r="Q30" s="293">
        <f t="shared" si="2"/>
        <v>0</v>
      </c>
      <c r="R30" s="192"/>
      <c r="S30" s="192"/>
      <c r="T30" s="192"/>
      <c r="U30" s="192"/>
      <c r="V30" s="192"/>
      <c r="W30" s="192"/>
      <c r="X30" s="192"/>
      <c r="Y30" s="192"/>
      <c r="Z30" s="192"/>
    </row>
    <row r="31" spans="1:26" s="218" customFormat="1" ht="22.7" customHeight="1">
      <c r="A31" s="402">
        <v>24</v>
      </c>
      <c r="B31" s="403" t="s">
        <v>24</v>
      </c>
      <c r="C31" s="244">
        <v>3</v>
      </c>
      <c r="D31" s="232">
        <f>+C31*0.8</f>
        <v>2.4000000000000004</v>
      </c>
      <c r="E31" s="245">
        <v>3</v>
      </c>
      <c r="F31" s="245">
        <v>3</v>
      </c>
      <c r="G31" s="416">
        <v>1</v>
      </c>
      <c r="H31" s="416">
        <v>1</v>
      </c>
      <c r="I31" s="587"/>
      <c r="J31" s="588"/>
      <c r="K31" s="589"/>
      <c r="L31" s="590"/>
      <c r="M31" s="591"/>
      <c r="N31" s="591"/>
      <c r="O31" s="591">
        <f t="shared" si="1"/>
        <v>0</v>
      </c>
      <c r="P31" s="293"/>
      <c r="Q31" s="293">
        <f t="shared" si="2"/>
        <v>1</v>
      </c>
      <c r="R31" s="1176" t="s">
        <v>215</v>
      </c>
      <c r="S31" s="192"/>
      <c r="T31" s="192"/>
      <c r="U31" s="192"/>
      <c r="V31" s="192"/>
      <c r="W31" s="192"/>
      <c r="X31" s="192"/>
      <c r="Y31" s="192"/>
      <c r="Z31" s="192"/>
    </row>
    <row r="32" spans="1:26" s="218" customFormat="1" ht="22.7" customHeight="1">
      <c r="A32" s="402">
        <v>29</v>
      </c>
      <c r="B32" s="403" t="s">
        <v>43</v>
      </c>
      <c r="C32" s="244"/>
      <c r="D32" s="232">
        <f>+C32*0.8</f>
        <v>0</v>
      </c>
      <c r="E32" s="245"/>
      <c r="F32" s="245"/>
      <c r="G32" s="414"/>
      <c r="H32" s="414"/>
      <c r="I32" s="587"/>
      <c r="J32" s="588"/>
      <c r="K32" s="589"/>
      <c r="L32" s="590"/>
      <c r="M32" s="591"/>
      <c r="N32" s="591"/>
      <c r="O32" s="591">
        <f>SUM(I32:N32)</f>
        <v>0</v>
      </c>
      <c r="P32" s="293"/>
      <c r="Q32" s="293">
        <f t="shared" si="2"/>
        <v>0</v>
      </c>
      <c r="R32" s="201"/>
      <c r="S32" s="201"/>
      <c r="T32" s="201"/>
    </row>
    <row r="33" spans="1:26" s="218" customFormat="1" ht="22.7" customHeight="1">
      <c r="A33" s="402">
        <v>25</v>
      </c>
      <c r="B33" s="403" t="s">
        <v>25</v>
      </c>
      <c r="C33" s="244">
        <v>1</v>
      </c>
      <c r="D33" s="232">
        <f>+C33*0.8</f>
        <v>0.8</v>
      </c>
      <c r="E33" s="245">
        <v>1</v>
      </c>
      <c r="F33" s="245">
        <v>1</v>
      </c>
      <c r="G33" s="414">
        <v>1</v>
      </c>
      <c r="H33" s="414">
        <v>1</v>
      </c>
      <c r="I33" s="587"/>
      <c r="J33" s="588">
        <v>1</v>
      </c>
      <c r="K33" s="589"/>
      <c r="L33" s="590"/>
      <c r="M33" s="591"/>
      <c r="N33" s="591"/>
      <c r="O33" s="591">
        <f t="shared" si="1"/>
        <v>1</v>
      </c>
      <c r="P33" s="293"/>
      <c r="Q33" s="293">
        <f t="shared" si="2"/>
        <v>0</v>
      </c>
      <c r="R33" s="192"/>
      <c r="S33" s="192"/>
      <c r="T33" s="192"/>
      <c r="U33" s="192"/>
      <c r="V33" s="192"/>
      <c r="W33" s="192"/>
      <c r="X33" s="192"/>
      <c r="Y33" s="192"/>
      <c r="Z33" s="192"/>
    </row>
    <row r="34" spans="1:26" s="218" customFormat="1" ht="22.7" customHeight="1">
      <c r="A34" s="402">
        <v>26</v>
      </c>
      <c r="B34" s="403" t="s">
        <v>27</v>
      </c>
      <c r="C34" s="244"/>
      <c r="D34" s="232">
        <f t="shared" si="0"/>
        <v>0</v>
      </c>
      <c r="E34" s="245"/>
      <c r="F34" s="245"/>
      <c r="G34" s="416">
        <v>1</v>
      </c>
      <c r="H34" s="416">
        <v>1</v>
      </c>
      <c r="I34" s="587"/>
      <c r="J34" s="588"/>
      <c r="K34" s="589"/>
      <c r="L34" s="590"/>
      <c r="M34" s="591"/>
      <c r="N34" s="591"/>
      <c r="O34" s="591">
        <f t="shared" si="1"/>
        <v>0</v>
      </c>
      <c r="P34" s="293"/>
      <c r="Q34" s="293">
        <f t="shared" si="2"/>
        <v>1</v>
      </c>
      <c r="R34" s="1177" t="s">
        <v>216</v>
      </c>
      <c r="S34" s="192"/>
      <c r="T34" s="192"/>
      <c r="U34" s="192"/>
      <c r="V34" s="192"/>
      <c r="W34" s="192"/>
      <c r="X34" s="192"/>
      <c r="Y34" s="192"/>
      <c r="Z34" s="192"/>
    </row>
    <row r="35" spans="1:26" s="218" customFormat="1" ht="22.7" customHeight="1">
      <c r="A35" s="402">
        <v>27</v>
      </c>
      <c r="B35" s="403" t="s">
        <v>35</v>
      </c>
      <c r="C35" s="244"/>
      <c r="D35" s="232">
        <f t="shared" si="0"/>
        <v>0</v>
      </c>
      <c r="E35" s="245">
        <v>12</v>
      </c>
      <c r="F35" s="245">
        <v>10</v>
      </c>
      <c r="G35" s="414">
        <v>12</v>
      </c>
      <c r="H35" s="414">
        <v>10</v>
      </c>
      <c r="I35" s="587"/>
      <c r="J35" s="588">
        <v>1</v>
      </c>
      <c r="K35" s="589"/>
      <c r="L35" s="590"/>
      <c r="M35" s="591"/>
      <c r="N35" s="591"/>
      <c r="O35" s="591">
        <f t="shared" si="1"/>
        <v>1</v>
      </c>
      <c r="P35" s="293"/>
      <c r="Q35" s="293">
        <v>8</v>
      </c>
      <c r="R35" s="201"/>
      <c r="S35" s="201"/>
      <c r="T35" s="201"/>
    </row>
    <row r="36" spans="1:26" s="218" customFormat="1" ht="22.7" customHeight="1">
      <c r="A36" s="402">
        <v>28</v>
      </c>
      <c r="B36" s="403" t="s">
        <v>42</v>
      </c>
      <c r="C36" s="244"/>
      <c r="D36" s="232">
        <f t="shared" si="0"/>
        <v>0</v>
      </c>
      <c r="E36" s="245"/>
      <c r="F36" s="245"/>
      <c r="G36" s="414"/>
      <c r="H36" s="414"/>
      <c r="I36" s="587"/>
      <c r="J36" s="588">
        <v>1</v>
      </c>
      <c r="K36" s="589"/>
      <c r="L36" s="590"/>
      <c r="M36" s="591"/>
      <c r="N36" s="591"/>
      <c r="O36" s="591">
        <f t="shared" si="1"/>
        <v>1</v>
      </c>
      <c r="P36" s="293"/>
      <c r="Q36" s="293"/>
      <c r="R36" s="201"/>
      <c r="S36" s="201"/>
      <c r="T36" s="201"/>
    </row>
    <row r="37" spans="1:26" s="218" customFormat="1" ht="22.7" customHeight="1">
      <c r="A37" s="402">
        <v>30</v>
      </c>
      <c r="B37" s="403" t="s">
        <v>54</v>
      </c>
      <c r="C37" s="254">
        <v>2</v>
      </c>
      <c r="D37" s="232">
        <f t="shared" si="0"/>
        <v>1.6</v>
      </c>
      <c r="E37" s="255">
        <v>3</v>
      </c>
      <c r="F37" s="255">
        <v>3</v>
      </c>
      <c r="G37" s="424">
        <v>3</v>
      </c>
      <c r="H37" s="424">
        <v>3</v>
      </c>
      <c r="I37" s="587"/>
      <c r="J37" s="588"/>
      <c r="K37" s="589"/>
      <c r="L37" s="592"/>
      <c r="M37" s="591"/>
      <c r="N37" s="591"/>
      <c r="O37" s="591">
        <f t="shared" si="1"/>
        <v>0</v>
      </c>
      <c r="P37" s="293"/>
      <c r="Q37" s="293">
        <f t="shared" si="2"/>
        <v>3</v>
      </c>
      <c r="R37" s="201"/>
      <c r="S37" s="201"/>
      <c r="T37" s="201"/>
      <c r="U37" s="201"/>
      <c r="V37" s="201"/>
      <c r="W37" s="201"/>
      <c r="X37" s="201"/>
      <c r="Y37" s="201"/>
      <c r="Z37" s="201"/>
    </row>
    <row r="38" spans="1:26" s="218" customFormat="1" ht="22.7" customHeight="1">
      <c r="A38" s="157"/>
      <c r="B38" s="263" t="s">
        <v>4</v>
      </c>
      <c r="C38" s="270">
        <f t="shared" ref="C38:I38" si="3">SUM(C8:C37)</f>
        <v>47.498000000000005</v>
      </c>
      <c r="D38" s="270">
        <f t="shared" si="3"/>
        <v>37.998399999999997</v>
      </c>
      <c r="E38" s="266">
        <f t="shared" si="3"/>
        <v>67.599999999999994</v>
      </c>
      <c r="F38" s="266">
        <f t="shared" si="3"/>
        <v>59</v>
      </c>
      <c r="G38" s="502">
        <f t="shared" si="3"/>
        <v>55</v>
      </c>
      <c r="H38" s="502">
        <f t="shared" si="3"/>
        <v>51</v>
      </c>
      <c r="I38" s="593">
        <f t="shared" si="3"/>
        <v>16</v>
      </c>
      <c r="J38" s="594">
        <f t="shared" ref="J38:N38" si="4">SUM(J8:J37)</f>
        <v>5</v>
      </c>
      <c r="K38" s="594">
        <f t="shared" si="4"/>
        <v>0</v>
      </c>
      <c r="L38" s="594">
        <f t="shared" si="4"/>
        <v>0</v>
      </c>
      <c r="M38" s="594">
        <f t="shared" si="4"/>
        <v>0</v>
      </c>
      <c r="N38" s="594">
        <f t="shared" si="4"/>
        <v>0</v>
      </c>
      <c r="O38" s="594">
        <f>SUM(I38:N38)</f>
        <v>21</v>
      </c>
      <c r="P38" s="288"/>
      <c r="Q38" s="288">
        <f t="shared" si="2"/>
        <v>30</v>
      </c>
      <c r="R38" s="192"/>
      <c r="S38" s="192"/>
      <c r="T38" s="192"/>
    </row>
    <row r="39" spans="1:26" s="599" customFormat="1" ht="22.7" customHeight="1">
      <c r="A39" s="595"/>
      <c r="B39" s="157" t="s">
        <v>83</v>
      </c>
      <c r="C39" s="429"/>
      <c r="D39" s="429"/>
      <c r="E39" s="272">
        <v>40.799999999999997</v>
      </c>
      <c r="F39" s="272">
        <v>32.64</v>
      </c>
      <c r="G39" s="509"/>
      <c r="H39" s="509"/>
      <c r="I39" s="596"/>
      <c r="J39" s="597"/>
      <c r="K39" s="597"/>
      <c r="L39" s="597"/>
      <c r="M39" s="597"/>
      <c r="N39" s="597"/>
      <c r="O39" s="597"/>
      <c r="P39" s="509"/>
      <c r="Q39" s="509"/>
      <c r="R39" s="598"/>
      <c r="S39" s="598"/>
      <c r="T39" s="598"/>
    </row>
    <row r="40" spans="1:26" s="599" customFormat="1" ht="22.7" customHeight="1">
      <c r="A40" s="595"/>
      <c r="B40" s="157" t="s">
        <v>84</v>
      </c>
      <c r="C40" s="429"/>
      <c r="D40" s="429"/>
      <c r="E40" s="272">
        <v>12</v>
      </c>
      <c r="F40" s="272">
        <v>9.6</v>
      </c>
      <c r="G40" s="509"/>
      <c r="H40" s="509"/>
      <c r="I40" s="596"/>
      <c r="J40" s="597"/>
      <c r="K40" s="597"/>
      <c r="L40" s="597"/>
      <c r="M40" s="597"/>
      <c r="N40" s="597"/>
      <c r="O40" s="597"/>
      <c r="P40" s="509"/>
      <c r="Q40" s="509"/>
      <c r="R40" s="598"/>
      <c r="S40" s="598"/>
      <c r="T40" s="598"/>
    </row>
    <row r="41" spans="1:26" s="202" customFormat="1">
      <c r="A41" s="194" t="s">
        <v>28</v>
      </c>
      <c r="B41" s="195"/>
      <c r="C41" s="271"/>
      <c r="D41" s="271"/>
      <c r="G41" s="273"/>
      <c r="H41" s="273"/>
      <c r="I41" s="581"/>
      <c r="J41" s="582"/>
      <c r="K41" s="583"/>
      <c r="L41" s="583"/>
      <c r="M41" s="582"/>
      <c r="N41" s="582"/>
      <c r="O41" s="582"/>
      <c r="P41" s="200"/>
      <c r="Q41" s="192"/>
      <c r="R41" s="192"/>
      <c r="S41" s="192"/>
      <c r="T41" s="192"/>
      <c r="U41" s="192"/>
    </row>
    <row r="42" spans="1:26" s="202" customFormat="1">
      <c r="A42" s="194"/>
      <c r="B42" s="194" t="s">
        <v>29</v>
      </c>
      <c r="C42" s="271"/>
      <c r="D42" s="271"/>
      <c r="G42" s="273"/>
      <c r="H42" s="273"/>
      <c r="I42" s="581"/>
      <c r="J42" s="582"/>
      <c r="K42" s="583"/>
      <c r="L42" s="583"/>
      <c r="M42" s="582"/>
      <c r="N42" s="582"/>
      <c r="O42" s="582"/>
      <c r="P42" s="200"/>
      <c r="Q42" s="192"/>
      <c r="R42" s="192"/>
      <c r="S42" s="192"/>
      <c r="T42" s="192"/>
      <c r="U42" s="192"/>
    </row>
    <row r="43" spans="1:26" s="218" customFormat="1" ht="37.5">
      <c r="A43" s="391" t="s">
        <v>3</v>
      </c>
      <c r="B43" s="275" t="s">
        <v>30</v>
      </c>
      <c r="C43" s="276" t="s">
        <v>76</v>
      </c>
      <c r="D43" s="277"/>
      <c r="E43" s="278" t="s">
        <v>57</v>
      </c>
      <c r="F43" s="279"/>
      <c r="G43" s="276" t="s">
        <v>101</v>
      </c>
      <c r="H43" s="283"/>
      <c r="I43" s="1280" t="s">
        <v>39</v>
      </c>
      <c r="J43" s="1281"/>
      <c r="K43" s="1281"/>
      <c r="L43" s="1281"/>
      <c r="M43" s="1281"/>
      <c r="N43" s="1281"/>
      <c r="O43" s="1282"/>
      <c r="P43" s="282" t="s">
        <v>58</v>
      </c>
      <c r="Q43" s="283" t="s">
        <v>58</v>
      </c>
      <c r="R43" s="192"/>
    </row>
    <row r="44" spans="1:26" s="218" customFormat="1" ht="48.75" customHeight="1">
      <c r="A44" s="394"/>
      <c r="B44" s="264"/>
      <c r="C44" s="135" t="s">
        <v>77</v>
      </c>
      <c r="D44" s="285" t="s">
        <v>78</v>
      </c>
      <c r="E44" s="286" t="s">
        <v>55</v>
      </c>
      <c r="F44" s="287" t="s">
        <v>56</v>
      </c>
      <c r="G44" s="714" t="s">
        <v>55</v>
      </c>
      <c r="H44" s="715" t="s">
        <v>56</v>
      </c>
      <c r="I44" s="584" t="s">
        <v>5</v>
      </c>
      <c r="J44" s="585" t="s">
        <v>6</v>
      </c>
      <c r="K44" s="586" t="s">
        <v>40</v>
      </c>
      <c r="L44" s="585" t="s">
        <v>41</v>
      </c>
      <c r="M44" s="585" t="s">
        <v>49</v>
      </c>
      <c r="N44" s="585" t="s">
        <v>48</v>
      </c>
      <c r="O44" s="586" t="s">
        <v>4</v>
      </c>
      <c r="P44" s="292" t="s">
        <v>55</v>
      </c>
      <c r="Q44" s="293" t="s">
        <v>56</v>
      </c>
      <c r="R44" s="192"/>
    </row>
    <row r="45" spans="1:26" s="218" customFormat="1">
      <c r="A45" s="284">
        <v>1</v>
      </c>
      <c r="B45" s="403" t="s">
        <v>102</v>
      </c>
      <c r="C45" s="232">
        <v>25</v>
      </c>
      <c r="D45" s="232">
        <v>20</v>
      </c>
      <c r="E45" s="295">
        <v>23</v>
      </c>
      <c r="F45" s="295">
        <v>17</v>
      </c>
      <c r="G45" s="301"/>
      <c r="H45" s="241">
        <v>5</v>
      </c>
      <c r="I45" s="600">
        <v>1</v>
      </c>
      <c r="J45" s="589"/>
      <c r="K45" s="589"/>
      <c r="L45" s="591"/>
      <c r="M45" s="591"/>
      <c r="N45" s="591"/>
      <c r="O45" s="601"/>
      <c r="P45" s="436"/>
      <c r="Q45" s="293"/>
      <c r="R45" s="192" t="s">
        <v>222</v>
      </c>
    </row>
    <row r="46" spans="1:26" s="218" customFormat="1">
      <c r="A46" s="284">
        <v>2</v>
      </c>
      <c r="B46" s="403" t="s">
        <v>103</v>
      </c>
      <c r="C46" s="244"/>
      <c r="D46" s="244"/>
      <c r="E46" s="303">
        <v>2</v>
      </c>
      <c r="F46" s="303">
        <v>2</v>
      </c>
      <c r="G46" s="307"/>
      <c r="H46" s="305">
        <v>2</v>
      </c>
      <c r="I46" s="600"/>
      <c r="J46" s="589"/>
      <c r="K46" s="589">
        <v>1</v>
      </c>
      <c r="L46" s="591"/>
      <c r="M46" s="591"/>
      <c r="N46" s="591"/>
      <c r="O46" s="591"/>
      <c r="P46" s="438"/>
      <c r="Q46" s="411"/>
      <c r="R46" s="192"/>
    </row>
    <row r="47" spans="1:26" s="218" customFormat="1">
      <c r="A47" s="284">
        <v>3</v>
      </c>
      <c r="B47" s="403" t="s">
        <v>104</v>
      </c>
      <c r="C47" s="244">
        <v>5</v>
      </c>
      <c r="D47" s="244">
        <v>4</v>
      </c>
      <c r="E47" s="303">
        <v>5</v>
      </c>
      <c r="F47" s="303">
        <v>4</v>
      </c>
      <c r="G47" s="244"/>
      <c r="H47" s="305">
        <v>4</v>
      </c>
      <c r="I47" s="600"/>
      <c r="J47" s="589">
        <v>1</v>
      </c>
      <c r="K47" s="589">
        <v>1</v>
      </c>
      <c r="L47" s="591"/>
      <c r="M47" s="591"/>
      <c r="N47" s="591"/>
      <c r="O47" s="591"/>
      <c r="P47" s="411"/>
      <c r="Q47" s="411"/>
      <c r="R47" s="192"/>
    </row>
    <row r="48" spans="1:26" s="218" customFormat="1">
      <c r="A48" s="284">
        <v>4</v>
      </c>
      <c r="B48" s="403" t="s">
        <v>105</v>
      </c>
      <c r="C48" s="244">
        <v>4</v>
      </c>
      <c r="D48" s="244">
        <v>3</v>
      </c>
      <c r="E48" s="303">
        <v>5</v>
      </c>
      <c r="F48" s="303">
        <v>4</v>
      </c>
      <c r="G48" s="244"/>
      <c r="H48" s="305">
        <v>2</v>
      </c>
      <c r="I48" s="600"/>
      <c r="J48" s="589"/>
      <c r="K48" s="589"/>
      <c r="L48" s="591"/>
      <c r="M48" s="591"/>
      <c r="N48" s="591"/>
      <c r="O48" s="591"/>
      <c r="P48" s="411"/>
      <c r="Q48" s="411"/>
      <c r="R48" s="192"/>
    </row>
    <row r="49" spans="1:26" s="218" customFormat="1">
      <c r="A49" s="284">
        <v>5</v>
      </c>
      <c r="B49" s="403" t="s">
        <v>106</v>
      </c>
      <c r="C49" s="244"/>
      <c r="D49" s="244"/>
      <c r="E49" s="303">
        <v>1</v>
      </c>
      <c r="F49" s="303">
        <v>1</v>
      </c>
      <c r="G49" s="244"/>
      <c r="H49" s="305">
        <v>1</v>
      </c>
      <c r="I49" s="600"/>
      <c r="J49" s="589"/>
      <c r="K49" s="589"/>
      <c r="L49" s="591"/>
      <c r="M49" s="591">
        <v>1</v>
      </c>
      <c r="N49" s="591"/>
      <c r="O49" s="591"/>
      <c r="P49" s="411"/>
      <c r="Q49" s="411"/>
      <c r="R49" s="192"/>
    </row>
    <row r="50" spans="1:26" s="218" customFormat="1">
      <c r="A50" s="284">
        <v>6</v>
      </c>
      <c r="B50" s="403" t="s">
        <v>143</v>
      </c>
      <c r="C50" s="244"/>
      <c r="D50" s="244"/>
      <c r="E50" s="303">
        <v>2</v>
      </c>
      <c r="F50" s="303">
        <v>2</v>
      </c>
      <c r="G50" s="244"/>
      <c r="H50" s="305">
        <v>1</v>
      </c>
      <c r="I50" s="600"/>
      <c r="J50" s="589"/>
      <c r="K50" s="589"/>
      <c r="L50" s="591"/>
      <c r="M50" s="591"/>
      <c r="N50" s="591"/>
      <c r="O50" s="591"/>
      <c r="P50" s="411"/>
      <c r="Q50" s="411"/>
      <c r="R50" s="192"/>
    </row>
    <row r="51" spans="1:26" s="218" customFormat="1">
      <c r="A51" s="284">
        <v>7</v>
      </c>
      <c r="B51" s="403" t="s">
        <v>50</v>
      </c>
      <c r="C51" s="244">
        <v>4</v>
      </c>
      <c r="D51" s="244">
        <v>4</v>
      </c>
      <c r="E51" s="308"/>
      <c r="F51" s="308"/>
      <c r="G51" s="244"/>
      <c r="H51" s="305">
        <v>1</v>
      </c>
      <c r="I51" s="600"/>
      <c r="J51" s="589"/>
      <c r="K51" s="589"/>
      <c r="L51" s="591"/>
      <c r="M51" s="591"/>
      <c r="N51" s="591"/>
      <c r="O51" s="591"/>
      <c r="P51" s="411"/>
      <c r="Q51" s="411"/>
      <c r="R51" s="192"/>
    </row>
    <row r="52" spans="1:26" s="218" customFormat="1">
      <c r="A52" s="284">
        <v>8</v>
      </c>
      <c r="B52" s="403" t="s">
        <v>51</v>
      </c>
      <c r="C52" s="244"/>
      <c r="D52" s="244"/>
      <c r="E52" s="308"/>
      <c r="F52" s="308"/>
      <c r="G52" s="244"/>
      <c r="H52" s="305"/>
      <c r="I52" s="600"/>
      <c r="J52" s="589"/>
      <c r="K52" s="589"/>
      <c r="L52" s="591"/>
      <c r="M52" s="591"/>
      <c r="N52" s="591"/>
      <c r="O52" s="591"/>
      <c r="P52" s="411"/>
      <c r="Q52" s="411"/>
      <c r="R52" s="192"/>
    </row>
    <row r="53" spans="1:26" s="218" customFormat="1">
      <c r="A53" s="284">
        <v>9</v>
      </c>
      <c r="B53" s="403" t="s">
        <v>108</v>
      </c>
      <c r="C53" s="244"/>
      <c r="D53" s="244"/>
      <c r="E53" s="308"/>
      <c r="F53" s="308"/>
      <c r="G53" s="244"/>
      <c r="H53" s="305">
        <v>4</v>
      </c>
      <c r="I53" s="600"/>
      <c r="J53" s="589">
        <v>2</v>
      </c>
      <c r="K53" s="589"/>
      <c r="L53" s="591"/>
      <c r="M53" s="591">
        <v>1</v>
      </c>
      <c r="N53" s="591"/>
      <c r="O53" s="591"/>
      <c r="P53" s="411"/>
      <c r="Q53" s="411"/>
      <c r="R53" s="192"/>
    </row>
    <row r="54" spans="1:26" s="218" customFormat="1">
      <c r="A54" s="284">
        <v>10</v>
      </c>
      <c r="B54" s="403" t="s">
        <v>52</v>
      </c>
      <c r="C54" s="244"/>
      <c r="D54" s="244"/>
      <c r="E54" s="308"/>
      <c r="F54" s="308"/>
      <c r="G54" s="244"/>
      <c r="H54" s="305"/>
      <c r="I54" s="600"/>
      <c r="J54" s="589"/>
      <c r="K54" s="589"/>
      <c r="L54" s="591"/>
      <c r="M54" s="591"/>
      <c r="N54" s="591"/>
      <c r="O54" s="591"/>
      <c r="P54" s="411"/>
      <c r="Q54" s="411"/>
      <c r="R54" s="192"/>
    </row>
    <row r="55" spans="1:26" s="218" customFormat="1">
      <c r="A55" s="284">
        <v>11</v>
      </c>
      <c r="B55" s="403" t="s">
        <v>53</v>
      </c>
      <c r="C55" s="254"/>
      <c r="D55" s="254"/>
      <c r="E55" s="310"/>
      <c r="F55" s="310"/>
      <c r="G55" s="254"/>
      <c r="H55" s="311">
        <v>3</v>
      </c>
      <c r="I55" s="600"/>
      <c r="J55" s="589">
        <v>2</v>
      </c>
      <c r="K55" s="589"/>
      <c r="L55" s="591"/>
      <c r="M55" s="591"/>
      <c r="N55" s="591"/>
      <c r="O55" s="591"/>
      <c r="P55" s="411"/>
      <c r="Q55" s="411"/>
      <c r="R55" s="201"/>
    </row>
    <row r="56" spans="1:26" s="218" customFormat="1">
      <c r="A56" s="284">
        <v>12</v>
      </c>
      <c r="B56" s="403" t="s">
        <v>109</v>
      </c>
      <c r="C56" s="244">
        <v>2</v>
      </c>
      <c r="D56" s="244">
        <v>2</v>
      </c>
      <c r="E56" s="308"/>
      <c r="F56" s="308"/>
      <c r="G56" s="244"/>
      <c r="H56" s="270"/>
      <c r="I56" s="600"/>
      <c r="J56" s="589"/>
      <c r="K56" s="589"/>
      <c r="L56" s="591"/>
      <c r="M56" s="591"/>
      <c r="N56" s="591"/>
      <c r="O56" s="591"/>
      <c r="P56" s="411"/>
      <c r="Q56" s="411"/>
      <c r="R56" s="201"/>
    </row>
    <row r="57" spans="1:26" s="218" customFormat="1">
      <c r="A57" s="263"/>
      <c r="B57" s="263" t="s">
        <v>4</v>
      </c>
      <c r="C57" s="288">
        <f>SUM(C45:C56)</f>
        <v>40</v>
      </c>
      <c r="D57" s="288">
        <f>SUM(D45:D56)</f>
        <v>33</v>
      </c>
      <c r="E57" s="287">
        <f>SUM(E45:E55)</f>
        <v>38</v>
      </c>
      <c r="F57" s="287">
        <f>SUM(F45:F55)</f>
        <v>30</v>
      </c>
      <c r="G57" s="316"/>
      <c r="H57" s="288">
        <f>SUM(H45:H56)</f>
        <v>23</v>
      </c>
      <c r="I57" s="593">
        <f>SUM(I45:I55)</f>
        <v>1</v>
      </c>
      <c r="J57" s="594">
        <f>SUM(J45:J55)</f>
        <v>5</v>
      </c>
      <c r="K57" s="594">
        <f>SUM(K45:K55)</f>
        <v>2</v>
      </c>
      <c r="L57" s="594">
        <f>SUM(L45:L55)</f>
        <v>0</v>
      </c>
      <c r="M57" s="594">
        <f>SUM(M45:M55)</f>
        <v>2</v>
      </c>
      <c r="N57" s="594">
        <f t="shared" ref="N57:O57" si="5">SUM(N45:N55)</f>
        <v>0</v>
      </c>
      <c r="O57" s="594">
        <f t="shared" si="5"/>
        <v>0</v>
      </c>
      <c r="P57" s="316"/>
      <c r="Q57" s="316"/>
      <c r="R57" s="192"/>
    </row>
    <row r="58" spans="1:26" s="202" customFormat="1">
      <c r="A58" s="194"/>
      <c r="B58" s="194" t="s">
        <v>31</v>
      </c>
      <c r="I58" s="602"/>
      <c r="J58" s="583"/>
      <c r="K58" s="582"/>
      <c r="L58" s="582"/>
      <c r="M58" s="582"/>
      <c r="N58" s="583"/>
      <c r="O58" s="583"/>
      <c r="P58" s="195"/>
      <c r="Q58" s="192"/>
      <c r="R58" s="192"/>
      <c r="S58" s="192"/>
      <c r="T58" s="192"/>
      <c r="U58" s="192"/>
    </row>
    <row r="59" spans="1:26" s="218" customFormat="1" ht="37.5">
      <c r="A59" s="275"/>
      <c r="B59" s="275"/>
      <c r="C59" s="276" t="s">
        <v>76</v>
      </c>
      <c r="D59" s="277"/>
      <c r="E59" s="278" t="s">
        <v>57</v>
      </c>
      <c r="F59" s="279"/>
      <c r="G59" s="276" t="s">
        <v>101</v>
      </c>
      <c r="H59" s="283"/>
      <c r="I59" s="1283" t="s">
        <v>39</v>
      </c>
      <c r="J59" s="1284"/>
      <c r="K59" s="1284"/>
      <c r="L59" s="1284"/>
      <c r="M59" s="1284"/>
      <c r="N59" s="1284"/>
      <c r="O59" s="1285"/>
      <c r="P59" s="282" t="s">
        <v>58</v>
      </c>
      <c r="Q59" s="283" t="s">
        <v>58</v>
      </c>
      <c r="R59" s="192"/>
      <c r="S59" s="192"/>
      <c r="T59" s="192"/>
    </row>
    <row r="60" spans="1:26" s="218" customFormat="1" ht="66">
      <c r="A60" s="264"/>
      <c r="B60" s="264" t="s">
        <v>32</v>
      </c>
      <c r="C60" s="135" t="s">
        <v>80</v>
      </c>
      <c r="D60" s="136" t="s">
        <v>111</v>
      </c>
      <c r="E60" s="286" t="s">
        <v>55</v>
      </c>
      <c r="F60" s="287" t="s">
        <v>56</v>
      </c>
      <c r="G60" s="430"/>
      <c r="H60" s="288"/>
      <c r="I60" s="584" t="s">
        <v>5</v>
      </c>
      <c r="J60" s="585" t="s">
        <v>6</v>
      </c>
      <c r="K60" s="586" t="s">
        <v>40</v>
      </c>
      <c r="L60" s="585" t="s">
        <v>41</v>
      </c>
      <c r="M60" s="585" t="s">
        <v>49</v>
      </c>
      <c r="N60" s="585" t="s">
        <v>48</v>
      </c>
      <c r="O60" s="586" t="s">
        <v>4</v>
      </c>
      <c r="P60" s="401" t="s">
        <v>55</v>
      </c>
      <c r="Q60" s="288" t="s">
        <v>56</v>
      </c>
      <c r="R60" s="192"/>
      <c r="S60" s="192"/>
      <c r="T60" s="192"/>
    </row>
    <row r="61" spans="1:26" s="202" customFormat="1">
      <c r="A61" s="441" t="s">
        <v>33</v>
      </c>
      <c r="B61" s="442" t="s">
        <v>34</v>
      </c>
      <c r="C61" s="232"/>
      <c r="D61" s="232"/>
      <c r="E61" s="295"/>
      <c r="F61" s="295"/>
      <c r="G61" s="232"/>
      <c r="H61" s="232"/>
      <c r="I61" s="603"/>
      <c r="J61" s="604"/>
      <c r="K61" s="605"/>
      <c r="L61" s="604"/>
      <c r="M61" s="606"/>
      <c r="N61" s="606"/>
      <c r="O61" s="606">
        <f t="shared" ref="O61" si="6">SUM(P52:P60)</f>
        <v>0</v>
      </c>
      <c r="P61" s="411"/>
      <c r="Q61" s="411"/>
      <c r="R61" s="192"/>
      <c r="S61" s="192"/>
      <c r="T61" s="192"/>
    </row>
    <row r="62" spans="1:26" s="218" customFormat="1">
      <c r="A62" s="402"/>
      <c r="B62" s="444" t="s">
        <v>9</v>
      </c>
      <c r="C62" s="244">
        <v>23.998000000000001</v>
      </c>
      <c r="D62" s="244">
        <f>+C62*0.3</f>
        <v>7.1993999999999998</v>
      </c>
      <c r="E62" s="303"/>
      <c r="F62" s="303"/>
      <c r="G62" s="244"/>
      <c r="H62" s="244"/>
      <c r="I62" s="607"/>
      <c r="J62" s="591">
        <v>4</v>
      </c>
      <c r="K62" s="590"/>
      <c r="L62" s="591"/>
      <c r="M62" s="589"/>
      <c r="N62" s="589">
        <v>2</v>
      </c>
      <c r="O62" s="589">
        <f>SUM(I62:N62)</f>
        <v>6</v>
      </c>
      <c r="P62" s="411"/>
      <c r="Q62" s="411"/>
      <c r="R62" s="192"/>
      <c r="S62" s="192"/>
      <c r="T62" s="192"/>
    </row>
    <row r="63" spans="1:26" s="218" customFormat="1">
      <c r="A63" s="402"/>
      <c r="B63" s="444" t="s">
        <v>8</v>
      </c>
      <c r="C63" s="244">
        <v>3</v>
      </c>
      <c r="D63" s="244">
        <f t="shared" ref="D63:D68" si="7">+C63*0.3</f>
        <v>0.89999999999999991</v>
      </c>
      <c r="E63" s="303"/>
      <c r="F63" s="303"/>
      <c r="G63" s="244"/>
      <c r="H63" s="244"/>
      <c r="I63" s="607"/>
      <c r="J63" s="591">
        <v>1</v>
      </c>
      <c r="K63" s="590"/>
      <c r="L63" s="591"/>
      <c r="M63" s="589"/>
      <c r="N63" s="589"/>
      <c r="O63" s="589">
        <f t="shared" ref="O63:O68" si="8">SUM(I63:N63)</f>
        <v>1</v>
      </c>
      <c r="P63" s="411"/>
      <c r="Q63" s="411"/>
      <c r="R63" s="192"/>
      <c r="S63" s="192"/>
      <c r="T63" s="192"/>
    </row>
    <row r="64" spans="1:26" s="218" customFormat="1">
      <c r="A64" s="402"/>
      <c r="B64" s="444" t="s">
        <v>90</v>
      </c>
      <c r="C64" s="244"/>
      <c r="D64" s="244">
        <f t="shared" si="7"/>
        <v>0</v>
      </c>
      <c r="E64" s="303"/>
      <c r="F64" s="303"/>
      <c r="G64" s="244"/>
      <c r="H64" s="244"/>
      <c r="I64" s="607"/>
      <c r="J64" s="591">
        <v>1</v>
      </c>
      <c r="K64" s="590"/>
      <c r="L64" s="591"/>
      <c r="M64" s="589"/>
      <c r="N64" s="589"/>
      <c r="O64" s="589">
        <f t="shared" si="8"/>
        <v>1</v>
      </c>
      <c r="P64" s="411"/>
      <c r="Q64" s="411"/>
      <c r="R64" s="192"/>
      <c r="S64" s="192"/>
      <c r="T64" s="192"/>
      <c r="U64" s="192"/>
      <c r="V64" s="192"/>
      <c r="W64" s="192"/>
      <c r="X64" s="192"/>
      <c r="Y64" s="192"/>
      <c r="Z64" s="192"/>
    </row>
    <row r="65" spans="1:27" s="218" customFormat="1">
      <c r="A65" s="402"/>
      <c r="B65" s="444" t="s">
        <v>7</v>
      </c>
      <c r="C65" s="244">
        <v>2</v>
      </c>
      <c r="D65" s="244">
        <f t="shared" si="7"/>
        <v>0.6</v>
      </c>
      <c r="E65" s="303"/>
      <c r="F65" s="303"/>
      <c r="G65" s="244"/>
      <c r="H65" s="244"/>
      <c r="I65" s="607"/>
      <c r="J65" s="591"/>
      <c r="K65" s="590"/>
      <c r="L65" s="591"/>
      <c r="M65" s="589">
        <v>1</v>
      </c>
      <c r="N65" s="589">
        <v>1</v>
      </c>
      <c r="O65" s="589">
        <f t="shared" si="8"/>
        <v>2</v>
      </c>
      <c r="P65" s="411"/>
      <c r="Q65" s="411"/>
      <c r="R65" s="192"/>
      <c r="S65" s="192"/>
      <c r="T65" s="192"/>
      <c r="U65" s="192"/>
      <c r="V65" s="192"/>
      <c r="W65" s="192"/>
      <c r="X65" s="192"/>
      <c r="Y65" s="192"/>
      <c r="Z65" s="192"/>
    </row>
    <row r="66" spans="1:27" s="218" customFormat="1">
      <c r="A66" s="402"/>
      <c r="B66" s="444" t="s">
        <v>35</v>
      </c>
      <c r="C66" s="244"/>
      <c r="D66" s="244">
        <f t="shared" si="7"/>
        <v>0</v>
      </c>
      <c r="E66" s="303"/>
      <c r="F66" s="303"/>
      <c r="G66" s="244"/>
      <c r="H66" s="244"/>
      <c r="I66" s="607"/>
      <c r="J66" s="591"/>
      <c r="K66" s="590"/>
      <c r="L66" s="591"/>
      <c r="M66" s="589"/>
      <c r="N66" s="589"/>
      <c r="O66" s="589">
        <f t="shared" si="8"/>
        <v>0</v>
      </c>
      <c r="P66" s="411"/>
      <c r="Q66" s="411"/>
      <c r="R66" s="192"/>
      <c r="S66" s="192"/>
      <c r="T66" s="192"/>
      <c r="U66" s="192"/>
      <c r="V66" s="192"/>
      <c r="W66" s="192"/>
      <c r="X66" s="192"/>
      <c r="Y66" s="192"/>
      <c r="Z66" s="192"/>
    </row>
    <row r="67" spans="1:27" s="218" customFormat="1">
      <c r="A67" s="402"/>
      <c r="B67" s="444" t="s">
        <v>36</v>
      </c>
      <c r="C67" s="244"/>
      <c r="D67" s="244">
        <f t="shared" si="7"/>
        <v>0</v>
      </c>
      <c r="E67" s="303"/>
      <c r="F67" s="303"/>
      <c r="G67" s="244"/>
      <c r="H67" s="244"/>
      <c r="I67" s="607"/>
      <c r="J67" s="591"/>
      <c r="K67" s="590"/>
      <c r="L67" s="591"/>
      <c r="M67" s="589"/>
      <c r="N67" s="589"/>
      <c r="O67" s="589">
        <f t="shared" si="8"/>
        <v>0</v>
      </c>
      <c r="P67" s="411"/>
      <c r="Q67" s="411"/>
      <c r="R67" s="192"/>
      <c r="S67" s="192"/>
      <c r="T67" s="192"/>
      <c r="U67" s="192"/>
      <c r="V67" s="192"/>
      <c r="W67" s="192"/>
      <c r="X67" s="192"/>
      <c r="Y67" s="192"/>
      <c r="Z67" s="192"/>
    </row>
    <row r="68" spans="1:27" s="218" customFormat="1">
      <c r="A68" s="402"/>
      <c r="B68" s="444" t="s">
        <v>12</v>
      </c>
      <c r="C68" s="244"/>
      <c r="D68" s="244">
        <f t="shared" si="7"/>
        <v>0</v>
      </c>
      <c r="E68" s="303"/>
      <c r="F68" s="303"/>
      <c r="G68" s="244"/>
      <c r="H68" s="244"/>
      <c r="I68" s="607"/>
      <c r="J68" s="591"/>
      <c r="K68" s="590"/>
      <c r="L68" s="591"/>
      <c r="M68" s="589"/>
      <c r="N68" s="589"/>
      <c r="O68" s="589">
        <f t="shared" si="8"/>
        <v>0</v>
      </c>
      <c r="P68" s="411"/>
      <c r="Q68" s="411"/>
      <c r="R68" s="192"/>
      <c r="S68" s="192"/>
      <c r="T68" s="192"/>
      <c r="U68" s="192"/>
      <c r="V68" s="192"/>
      <c r="W68" s="192"/>
      <c r="X68" s="192"/>
      <c r="Y68" s="192"/>
      <c r="Z68" s="192"/>
    </row>
    <row r="69" spans="1:27" s="218" customFormat="1">
      <c r="A69" s="334"/>
      <c r="B69" s="450" t="s">
        <v>4</v>
      </c>
      <c r="C69" s="608">
        <f ca="1">SUM(C62:C74)</f>
        <v>29.998000000000001</v>
      </c>
      <c r="D69" s="608">
        <f ca="1">SUM(D62:D74)</f>
        <v>8.9993999999999996</v>
      </c>
      <c r="E69" s="272">
        <v>40.799999999999997</v>
      </c>
      <c r="F69" s="272">
        <v>32.64</v>
      </c>
      <c r="G69" s="429">
        <v>40.799999999999997</v>
      </c>
      <c r="H69" s="429">
        <v>32.64</v>
      </c>
      <c r="I69" s="609">
        <f t="shared" ref="I69:O69" ca="1" si="9">SUM(I62:I74)</f>
        <v>0</v>
      </c>
      <c r="J69" s="610">
        <f t="shared" ca="1" si="9"/>
        <v>7</v>
      </c>
      <c r="K69" s="610">
        <f t="shared" ca="1" si="9"/>
        <v>0</v>
      </c>
      <c r="L69" s="610">
        <f t="shared" ca="1" si="9"/>
        <v>0</v>
      </c>
      <c r="M69" s="610">
        <f t="shared" ca="1" si="9"/>
        <v>2</v>
      </c>
      <c r="N69" s="610">
        <f t="shared" ca="1" si="9"/>
        <v>3</v>
      </c>
      <c r="O69" s="610">
        <f t="shared" ca="1" si="9"/>
        <v>12</v>
      </c>
      <c r="P69" s="316"/>
      <c r="Q69" s="316"/>
      <c r="R69" s="192"/>
      <c r="S69" s="192"/>
      <c r="T69" s="192"/>
      <c r="U69" s="192"/>
      <c r="V69" s="192"/>
      <c r="W69" s="192"/>
      <c r="X69" s="192"/>
      <c r="Y69" s="192"/>
      <c r="Z69" s="192"/>
    </row>
    <row r="70" spans="1:27" s="202" customFormat="1" ht="42.75">
      <c r="A70" s="340" t="s">
        <v>37</v>
      </c>
      <c r="B70" s="341" t="s">
        <v>38</v>
      </c>
      <c r="C70" s="342" t="s">
        <v>112</v>
      </c>
      <c r="D70" s="343" t="s">
        <v>113</v>
      </c>
      <c r="E70" s="278" t="s">
        <v>57</v>
      </c>
      <c r="F70" s="279"/>
      <c r="G70" s="276" t="s">
        <v>101</v>
      </c>
      <c r="H70" s="283"/>
      <c r="I70" s="611"/>
      <c r="J70" s="604"/>
      <c r="K70" s="605"/>
      <c r="L70" s="604"/>
      <c r="M70" s="606"/>
      <c r="N70" s="606"/>
      <c r="O70" s="612"/>
      <c r="P70" s="343"/>
      <c r="Q70" s="343"/>
      <c r="R70" s="192"/>
      <c r="S70" s="192"/>
      <c r="T70" s="192"/>
      <c r="U70" s="192"/>
      <c r="V70" s="192"/>
      <c r="W70" s="192"/>
      <c r="X70" s="192"/>
      <c r="Y70" s="192"/>
      <c r="Z70" s="192"/>
    </row>
    <row r="71" spans="1:27" s="218" customFormat="1">
      <c r="A71" s="402"/>
      <c r="B71" s="444" t="s">
        <v>22</v>
      </c>
      <c r="C71" s="232" t="s">
        <v>3</v>
      </c>
      <c r="D71" s="343"/>
      <c r="E71" s="295"/>
      <c r="F71" s="295"/>
      <c r="G71" s="232"/>
      <c r="H71" s="232"/>
      <c r="I71" s="613"/>
      <c r="J71" s="591"/>
      <c r="K71" s="590"/>
      <c r="L71" s="591"/>
      <c r="M71" s="589"/>
      <c r="N71" s="589"/>
      <c r="O71" s="589">
        <f t="shared" ref="O71" ca="1" si="10">SUM(O69)</f>
        <v>12</v>
      </c>
      <c r="P71" s="455"/>
      <c r="Q71" s="455"/>
      <c r="R71" s="192"/>
      <c r="S71" s="192"/>
      <c r="T71" s="192"/>
      <c r="U71" s="192"/>
      <c r="V71" s="192"/>
      <c r="W71" s="192"/>
      <c r="X71" s="192"/>
      <c r="Y71" s="192"/>
      <c r="Z71" s="192"/>
    </row>
    <row r="72" spans="1:27" s="218" customFormat="1">
      <c r="A72" s="402"/>
      <c r="B72" s="444" t="s">
        <v>20</v>
      </c>
      <c r="C72" s="350"/>
      <c r="D72" s="351"/>
      <c r="E72" s="352"/>
      <c r="F72" s="353"/>
      <c r="G72" s="356"/>
      <c r="H72" s="357"/>
      <c r="I72" s="613"/>
      <c r="J72" s="591"/>
      <c r="K72" s="590"/>
      <c r="L72" s="591"/>
      <c r="M72" s="589"/>
      <c r="N72" s="589"/>
      <c r="O72" s="589">
        <f t="shared" ref="O72:O73" si="11">SUM(O70)</f>
        <v>0</v>
      </c>
      <c r="P72" s="456"/>
      <c r="Q72" s="614"/>
      <c r="R72" s="192"/>
      <c r="S72" s="192"/>
      <c r="T72" s="192"/>
      <c r="U72" s="192"/>
      <c r="V72" s="192"/>
      <c r="W72" s="192"/>
      <c r="X72" s="192"/>
      <c r="Y72" s="192"/>
      <c r="Z72" s="192"/>
    </row>
    <row r="73" spans="1:27" s="218" customFormat="1">
      <c r="A73" s="402"/>
      <c r="B73" s="458" t="s">
        <v>24</v>
      </c>
      <c r="C73" s="358">
        <v>3</v>
      </c>
      <c r="D73" s="351">
        <v>9</v>
      </c>
      <c r="E73" s="359"/>
      <c r="F73" s="360"/>
      <c r="G73" s="363"/>
      <c r="H73" s="364"/>
      <c r="I73" s="615"/>
      <c r="J73" s="591"/>
      <c r="K73" s="590"/>
      <c r="L73" s="591"/>
      <c r="M73" s="589"/>
      <c r="N73" s="589"/>
      <c r="O73" s="589">
        <f t="shared" ca="1" si="11"/>
        <v>12</v>
      </c>
      <c r="P73" s="460"/>
      <c r="Q73" s="616"/>
      <c r="R73" s="192"/>
      <c r="S73" s="192"/>
      <c r="T73" s="192"/>
      <c r="U73" s="192"/>
      <c r="V73" s="192"/>
      <c r="W73" s="192"/>
      <c r="X73" s="192"/>
      <c r="Y73" s="192"/>
      <c r="Z73" s="192"/>
    </row>
    <row r="74" spans="1:27" s="218" customFormat="1">
      <c r="A74" s="402"/>
      <c r="B74" s="444" t="s">
        <v>26</v>
      </c>
      <c r="C74" s="254">
        <v>1</v>
      </c>
      <c r="D74" s="244">
        <f>+C74*0.3</f>
        <v>0.3</v>
      </c>
      <c r="E74" s="366"/>
      <c r="F74" s="366"/>
      <c r="G74" s="254"/>
      <c r="H74" s="254"/>
      <c r="I74" s="617"/>
      <c r="J74" s="610">
        <v>1</v>
      </c>
      <c r="K74" s="618"/>
      <c r="L74" s="610"/>
      <c r="M74" s="619">
        <v>1</v>
      </c>
      <c r="N74" s="619"/>
      <c r="O74" s="619">
        <f>SUM(I74:N74)</f>
        <v>2</v>
      </c>
      <c r="P74" s="411"/>
      <c r="Q74" s="411"/>
      <c r="R74" s="192"/>
      <c r="S74" s="192"/>
      <c r="T74" s="192"/>
      <c r="U74" s="192"/>
      <c r="V74" s="192"/>
      <c r="W74" s="192"/>
      <c r="X74" s="192"/>
      <c r="Y74" s="192"/>
      <c r="Z74" s="192"/>
    </row>
    <row r="75" spans="1:27" s="218" customFormat="1">
      <c r="A75" s="334"/>
      <c r="B75" s="462" t="s">
        <v>4</v>
      </c>
      <c r="C75" s="370">
        <f>SUM(C73)</f>
        <v>3</v>
      </c>
      <c r="D75" s="370">
        <v>9</v>
      </c>
      <c r="E75" s="336">
        <v>12</v>
      </c>
      <c r="F75" s="336">
        <v>9.6</v>
      </c>
      <c r="G75" s="1181">
        <v>12</v>
      </c>
      <c r="H75" s="1181">
        <v>9.6</v>
      </c>
      <c r="I75" s="620">
        <f t="shared" ref="I75:Q75" si="12">SUM(I72)</f>
        <v>0</v>
      </c>
      <c r="J75" s="594">
        <f t="shared" si="12"/>
        <v>0</v>
      </c>
      <c r="K75" s="594">
        <f t="shared" si="12"/>
        <v>0</v>
      </c>
      <c r="L75" s="594">
        <f t="shared" si="12"/>
        <v>0</v>
      </c>
      <c r="M75" s="594">
        <f t="shared" si="12"/>
        <v>0</v>
      </c>
      <c r="N75" s="594">
        <f t="shared" si="12"/>
        <v>0</v>
      </c>
      <c r="O75" s="594">
        <f t="shared" si="12"/>
        <v>0</v>
      </c>
      <c r="P75" s="374">
        <f t="shared" si="12"/>
        <v>0</v>
      </c>
      <c r="Q75" s="374">
        <f t="shared" si="12"/>
        <v>0</v>
      </c>
      <c r="R75" s="192"/>
      <c r="S75" s="192"/>
      <c r="T75" s="192"/>
      <c r="U75" s="192"/>
      <c r="V75" s="192"/>
      <c r="W75" s="192"/>
      <c r="X75" s="192"/>
      <c r="Y75" s="192"/>
      <c r="Z75" s="192"/>
    </row>
    <row r="76" spans="1:27" s="218" customFormat="1">
      <c r="A76" s="157"/>
      <c r="B76" s="377"/>
      <c r="C76" s="375"/>
      <c r="D76" s="375"/>
      <c r="E76" s="375"/>
      <c r="F76" s="375"/>
      <c r="G76" s="375"/>
      <c r="H76" s="375"/>
      <c r="I76" s="621"/>
      <c r="J76" s="622"/>
      <c r="K76" s="590"/>
      <c r="L76" s="590"/>
      <c r="M76" s="590"/>
      <c r="N76" s="622"/>
      <c r="O76" s="622"/>
      <c r="P76" s="157"/>
      <c r="Q76" s="192"/>
      <c r="R76" s="192"/>
      <c r="S76" s="192"/>
      <c r="T76" s="192"/>
      <c r="U76" s="192"/>
      <c r="V76" s="192"/>
      <c r="W76" s="192"/>
      <c r="X76" s="192"/>
      <c r="Y76" s="192"/>
      <c r="Z76" s="192"/>
      <c r="AA76" s="192"/>
    </row>
    <row r="77" spans="1:27" s="218" customFormat="1">
      <c r="A77" s="157"/>
      <c r="B77" s="192"/>
      <c r="C77" s="192"/>
      <c r="D77" s="192"/>
      <c r="E77" s="192"/>
      <c r="F77" s="192"/>
      <c r="G77" s="192"/>
      <c r="H77" s="192"/>
      <c r="I77" s="192"/>
    </row>
    <row r="78" spans="1:27" s="218" customFormat="1">
      <c r="A78" s="157"/>
      <c r="B78" s="192"/>
      <c r="C78" s="192"/>
      <c r="D78" s="192"/>
      <c r="E78" s="192"/>
      <c r="F78" s="192"/>
      <c r="G78" s="192"/>
      <c r="H78" s="192"/>
      <c r="I78" s="192"/>
    </row>
    <row r="79" spans="1:27" s="218" customFormat="1">
      <c r="A79" s="157"/>
      <c r="B79" s="192"/>
      <c r="C79" s="192"/>
      <c r="D79" s="192"/>
      <c r="E79" s="192"/>
      <c r="F79" s="192"/>
      <c r="G79" s="192"/>
      <c r="H79" s="192"/>
      <c r="I79" s="192"/>
    </row>
    <row r="80" spans="1:27" s="218" customFormat="1">
      <c r="A80" s="157"/>
      <c r="B80" s="192"/>
      <c r="C80" s="192"/>
      <c r="D80" s="192"/>
      <c r="E80" s="192"/>
      <c r="F80" s="192"/>
      <c r="G80" s="192"/>
      <c r="H80" s="192"/>
      <c r="I80" s="192"/>
    </row>
    <row r="81" spans="1:9" s="218" customFormat="1">
      <c r="A81" s="157"/>
      <c r="B81" s="192"/>
      <c r="C81" s="192"/>
      <c r="D81" s="192"/>
      <c r="E81" s="192"/>
      <c r="F81" s="192"/>
      <c r="G81" s="192"/>
      <c r="H81" s="192"/>
      <c r="I81" s="192"/>
    </row>
    <row r="82" spans="1:9" s="218" customFormat="1">
      <c r="A82" s="157"/>
      <c r="B82" s="192"/>
      <c r="C82" s="192"/>
      <c r="D82" s="192"/>
      <c r="E82" s="192"/>
      <c r="F82" s="192"/>
      <c r="G82" s="192"/>
      <c r="H82" s="192"/>
      <c r="I82" s="192"/>
    </row>
    <row r="83" spans="1:9" s="218" customFormat="1">
      <c r="A83" s="157"/>
      <c r="B83" s="192"/>
      <c r="C83" s="192"/>
      <c r="D83" s="192"/>
      <c r="E83" s="192"/>
      <c r="F83" s="192"/>
      <c r="G83" s="192"/>
      <c r="H83" s="192"/>
      <c r="I83" s="192"/>
    </row>
    <row r="84" spans="1:9" s="218" customFormat="1">
      <c r="A84" s="157"/>
      <c r="B84" s="192"/>
      <c r="C84" s="192"/>
      <c r="D84" s="192"/>
      <c r="E84" s="192"/>
      <c r="F84" s="192"/>
      <c r="G84" s="192"/>
      <c r="H84" s="192"/>
      <c r="I84" s="192"/>
    </row>
    <row r="85" spans="1:9" s="218" customFormat="1">
      <c r="A85" s="157"/>
      <c r="B85" s="192"/>
      <c r="C85" s="192"/>
      <c r="D85" s="192"/>
      <c r="E85" s="192"/>
      <c r="F85" s="192"/>
      <c r="G85" s="192"/>
      <c r="H85" s="192"/>
      <c r="I85" s="192"/>
    </row>
    <row r="86" spans="1:9" s="218" customFormat="1">
      <c r="A86" s="157"/>
      <c r="B86" s="192"/>
      <c r="C86" s="192"/>
      <c r="D86" s="192"/>
      <c r="E86" s="192"/>
      <c r="F86" s="192"/>
      <c r="G86" s="192"/>
      <c r="H86" s="192"/>
      <c r="I86" s="192"/>
    </row>
    <row r="87" spans="1:9" s="218" customFormat="1">
      <c r="A87" s="157"/>
      <c r="B87" s="192"/>
      <c r="C87" s="192"/>
      <c r="D87" s="192"/>
      <c r="E87" s="192"/>
      <c r="F87" s="192"/>
      <c r="G87" s="192"/>
      <c r="H87" s="192"/>
      <c r="I87" s="192"/>
    </row>
    <row r="88" spans="1:9" s="218" customFormat="1">
      <c r="A88" s="157"/>
      <c r="B88" s="192"/>
      <c r="C88" s="192"/>
      <c r="D88" s="192"/>
      <c r="E88" s="192"/>
      <c r="F88" s="192"/>
      <c r="G88" s="192"/>
      <c r="H88" s="192"/>
      <c r="I88" s="192"/>
    </row>
    <row r="89" spans="1:9" s="218" customFormat="1">
      <c r="A89" s="157"/>
      <c r="B89" s="192"/>
      <c r="C89" s="192"/>
      <c r="D89" s="192"/>
      <c r="E89" s="192"/>
      <c r="F89" s="192"/>
      <c r="G89" s="192"/>
      <c r="H89" s="192"/>
      <c r="I89" s="192"/>
    </row>
    <row r="90" spans="1:9" s="218" customFormat="1">
      <c r="A90" s="157"/>
      <c r="B90" s="192"/>
      <c r="C90" s="192"/>
      <c r="D90" s="192"/>
      <c r="E90" s="192"/>
      <c r="F90" s="192"/>
      <c r="G90" s="192"/>
      <c r="H90" s="192"/>
      <c r="I90" s="192"/>
    </row>
    <row r="91" spans="1:9" s="218" customFormat="1">
      <c r="A91" s="157"/>
      <c r="B91" s="192"/>
      <c r="C91" s="192"/>
      <c r="D91" s="192"/>
      <c r="E91" s="192"/>
      <c r="F91" s="192"/>
      <c r="G91" s="192"/>
      <c r="H91" s="192"/>
      <c r="I91" s="192"/>
    </row>
    <row r="92" spans="1:9" s="218" customFormat="1">
      <c r="A92" s="157"/>
      <c r="B92" s="192"/>
      <c r="C92" s="192"/>
      <c r="D92" s="192"/>
      <c r="E92" s="192"/>
      <c r="F92" s="192"/>
      <c r="G92" s="192"/>
      <c r="H92" s="192"/>
      <c r="I92" s="192"/>
    </row>
    <row r="93" spans="1:9" s="218" customFormat="1">
      <c r="A93" s="157"/>
      <c r="B93" s="192"/>
      <c r="C93" s="192"/>
      <c r="D93" s="192"/>
      <c r="E93" s="192"/>
      <c r="F93" s="192"/>
      <c r="G93" s="192"/>
      <c r="H93" s="192"/>
      <c r="I93" s="192"/>
    </row>
    <row r="94" spans="1:9" s="218" customFormat="1">
      <c r="A94" s="157"/>
      <c r="B94" s="192"/>
      <c r="C94" s="192"/>
      <c r="D94" s="192"/>
      <c r="E94" s="192"/>
      <c r="F94" s="192"/>
      <c r="G94" s="192"/>
      <c r="H94" s="192"/>
      <c r="I94" s="192"/>
    </row>
    <row r="95" spans="1:9" s="218" customFormat="1">
      <c r="A95" s="157"/>
      <c r="B95" s="192"/>
      <c r="C95" s="192"/>
      <c r="D95" s="192"/>
      <c r="E95" s="192"/>
      <c r="F95" s="192"/>
      <c r="G95" s="192"/>
      <c r="H95" s="192"/>
      <c r="I95" s="192"/>
    </row>
    <row r="96" spans="1:9" s="218" customFormat="1">
      <c r="A96" s="157"/>
      <c r="B96" s="192"/>
      <c r="C96" s="192"/>
      <c r="D96" s="192"/>
      <c r="E96" s="192"/>
      <c r="F96" s="192"/>
      <c r="G96" s="192"/>
      <c r="H96" s="192"/>
      <c r="I96" s="192"/>
    </row>
    <row r="97" spans="1:27" s="218" customFormat="1">
      <c r="A97" s="157"/>
      <c r="B97" s="192"/>
      <c r="C97" s="192"/>
      <c r="D97" s="192"/>
      <c r="E97" s="192"/>
      <c r="F97" s="192"/>
      <c r="G97" s="192"/>
      <c r="H97" s="192"/>
      <c r="I97" s="192"/>
    </row>
    <row r="98" spans="1:27" s="218" customFormat="1">
      <c r="A98" s="157"/>
      <c r="B98" s="192"/>
      <c r="C98" s="192"/>
      <c r="D98" s="192"/>
      <c r="E98" s="192"/>
      <c r="F98" s="192"/>
      <c r="G98" s="192"/>
      <c r="H98" s="192"/>
      <c r="I98" s="192"/>
    </row>
    <row r="99" spans="1:27" s="218" customFormat="1">
      <c r="A99" s="157"/>
      <c r="B99" s="192"/>
      <c r="C99" s="192"/>
      <c r="D99" s="192"/>
      <c r="E99" s="192"/>
      <c r="F99" s="192"/>
      <c r="G99" s="192"/>
      <c r="H99" s="192"/>
      <c r="I99" s="192"/>
    </row>
    <row r="100" spans="1:27" s="218" customFormat="1">
      <c r="A100" s="157"/>
      <c r="B100" s="192"/>
      <c r="C100" s="192"/>
      <c r="D100" s="192"/>
      <c r="E100" s="192"/>
      <c r="F100" s="192"/>
      <c r="G100" s="192"/>
      <c r="H100" s="192"/>
      <c r="I100" s="192"/>
    </row>
    <row r="101" spans="1:27" s="218" customFormat="1">
      <c r="A101" s="157"/>
      <c r="B101" s="192"/>
      <c r="C101" s="192"/>
      <c r="D101" s="192"/>
      <c r="E101" s="192"/>
      <c r="F101" s="192"/>
      <c r="G101" s="192"/>
      <c r="H101" s="192"/>
      <c r="I101" s="192"/>
    </row>
    <row r="102" spans="1:27" s="218" customFormat="1">
      <c r="A102" s="157"/>
      <c r="B102" s="157"/>
      <c r="C102" s="375"/>
      <c r="D102" s="375"/>
      <c r="E102" s="375"/>
      <c r="F102" s="375"/>
      <c r="G102" s="379"/>
      <c r="H102" s="192"/>
      <c r="I102" s="607"/>
      <c r="J102" s="590"/>
      <c r="K102" s="622"/>
      <c r="L102" s="622"/>
      <c r="M102" s="590"/>
      <c r="N102" s="590"/>
      <c r="O102" s="590"/>
      <c r="P102" s="379"/>
      <c r="Q102" s="192"/>
      <c r="R102" s="192"/>
      <c r="S102" s="192"/>
      <c r="T102" s="192"/>
      <c r="U102" s="192"/>
      <c r="V102" s="192"/>
      <c r="W102" s="192"/>
      <c r="X102" s="192"/>
      <c r="Y102" s="192"/>
      <c r="Z102" s="192"/>
      <c r="AA102" s="192"/>
    </row>
    <row r="103" spans="1:27" s="218" customFormat="1">
      <c r="A103" s="157"/>
      <c r="B103" s="157"/>
      <c r="C103" s="375"/>
      <c r="D103" s="375"/>
      <c r="E103" s="375"/>
      <c r="F103" s="375"/>
      <c r="G103" s="379"/>
      <c r="H103" s="192"/>
      <c r="I103" s="607"/>
      <c r="J103" s="590"/>
      <c r="K103" s="622"/>
      <c r="L103" s="622"/>
      <c r="M103" s="590"/>
      <c r="N103" s="590"/>
      <c r="O103" s="590"/>
      <c r="P103" s="379"/>
      <c r="Q103" s="192"/>
      <c r="R103" s="192"/>
      <c r="S103" s="192"/>
      <c r="T103" s="192"/>
      <c r="U103" s="192"/>
      <c r="V103" s="192"/>
      <c r="W103" s="192"/>
      <c r="X103" s="192"/>
      <c r="Y103" s="192"/>
      <c r="Z103" s="192"/>
      <c r="AA103" s="192"/>
    </row>
    <row r="104" spans="1:27" s="218" customFormat="1">
      <c r="A104" s="157"/>
      <c r="B104" s="157"/>
      <c r="C104" s="375"/>
      <c r="D104" s="375"/>
      <c r="E104" s="375"/>
      <c r="F104" s="375"/>
      <c r="G104" s="379"/>
      <c r="H104" s="192"/>
      <c r="I104" s="607"/>
      <c r="J104" s="590"/>
      <c r="K104" s="622"/>
      <c r="L104" s="622"/>
      <c r="M104" s="590"/>
      <c r="N104" s="590"/>
      <c r="O104" s="590"/>
      <c r="P104" s="379"/>
      <c r="Q104" s="192"/>
      <c r="R104" s="192"/>
      <c r="S104" s="192"/>
      <c r="T104" s="192"/>
      <c r="U104" s="192"/>
      <c r="V104" s="192"/>
      <c r="W104" s="192"/>
      <c r="X104" s="192"/>
      <c r="Y104" s="192"/>
      <c r="Z104" s="192"/>
      <c r="AA104" s="192"/>
    </row>
    <row r="105" spans="1:27">
      <c r="C105" s="375"/>
      <c r="D105" s="375"/>
      <c r="E105" s="375"/>
      <c r="F105" s="375"/>
      <c r="G105" s="379"/>
    </row>
    <row r="106" spans="1:27">
      <c r="C106" s="375"/>
      <c r="D106" s="375"/>
      <c r="E106" s="375"/>
      <c r="F106" s="375"/>
      <c r="G106" s="379"/>
    </row>
    <row r="107" spans="1:27">
      <c r="C107" s="375"/>
      <c r="D107" s="375"/>
      <c r="E107" s="375"/>
      <c r="F107" s="375"/>
      <c r="G107" s="379"/>
    </row>
    <row r="108" spans="1:27">
      <c r="C108" s="375"/>
      <c r="D108" s="375"/>
      <c r="E108" s="375"/>
      <c r="F108" s="375"/>
      <c r="G108" s="379"/>
    </row>
  </sheetData>
  <mergeCells count="4">
    <mergeCell ref="I5:O5"/>
    <mergeCell ref="I6:O6"/>
    <mergeCell ref="I43:O43"/>
    <mergeCell ref="I59:O59"/>
  </mergeCells>
  <pageMargins left="0.23622047244094491" right="0.15748031496062992" top="0.31496062992125984" bottom="0.23622047244094491" header="0.31496062992125984" footer="0.15748031496062992"/>
  <pageSetup paperSize="9" scale="85" orientation="portrait" horizontalDpi="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8"/>
  <sheetViews>
    <sheetView topLeftCell="A43" workbookViewId="0">
      <selection activeCell="J72" sqref="J72"/>
    </sheetView>
  </sheetViews>
  <sheetFormatPr defaultColWidth="9" defaultRowHeight="23.25"/>
  <cols>
    <col min="1" max="1" width="5" style="186" customWidth="1"/>
    <col min="2" max="2" width="23.42578125" style="186" customWidth="1"/>
    <col min="3" max="6" width="5.85546875" style="187" customWidth="1"/>
    <col min="7" max="7" width="6" style="188" customWidth="1"/>
    <col min="8" max="8" width="6" style="189" customWidth="1"/>
    <col min="9" max="9" width="6.140625" style="187" customWidth="1"/>
    <col min="10" max="10" width="6.140625" style="190" customWidth="1"/>
    <col min="11" max="12" width="6.140625" style="186" customWidth="1"/>
    <col min="13" max="13" width="6.140625" style="190" customWidth="1"/>
    <col min="14" max="14" width="5.42578125" style="191" customWidth="1"/>
    <col min="15" max="15" width="5.140625" style="191" customWidth="1"/>
    <col min="16" max="16" width="6" style="191" hidden="1" customWidth="1"/>
    <col min="17" max="17" width="6" style="192" customWidth="1"/>
    <col min="18" max="16384" width="9" style="192"/>
  </cols>
  <sheetData>
    <row r="1" spans="1:25" s="184" customFormat="1" ht="30" customHeight="1">
      <c r="A1" s="1288" t="s">
        <v>93</v>
      </c>
      <c r="B1" s="1288"/>
      <c r="C1" s="1288"/>
      <c r="D1" s="1288"/>
      <c r="E1" s="1288"/>
      <c r="F1" s="1288"/>
      <c r="G1" s="1288"/>
      <c r="H1" s="1288"/>
      <c r="I1" s="1288"/>
      <c r="J1" s="1288"/>
      <c r="K1" s="1288"/>
      <c r="L1" s="1288"/>
      <c r="M1" s="1288"/>
      <c r="N1" s="1288"/>
      <c r="O1" s="1288"/>
      <c r="P1" s="1288"/>
      <c r="Q1" s="1288"/>
    </row>
    <row r="2" spans="1:25">
      <c r="A2" s="185" t="s">
        <v>94</v>
      </c>
    </row>
    <row r="3" spans="1:25">
      <c r="A3" s="185" t="s">
        <v>95</v>
      </c>
      <c r="M3" s="190" t="s">
        <v>92</v>
      </c>
      <c r="P3" s="193"/>
    </row>
    <row r="4" spans="1:25" s="202" customFormat="1" ht="18.75" customHeight="1">
      <c r="A4" s="194" t="s">
        <v>1</v>
      </c>
      <c r="B4" s="195"/>
      <c r="C4" s="196"/>
      <c r="D4" s="196"/>
      <c r="E4" s="196"/>
      <c r="F4" s="196"/>
      <c r="G4" s="197"/>
      <c r="H4" s="198"/>
      <c r="I4" s="196"/>
      <c r="J4" s="199"/>
      <c r="K4" s="195"/>
      <c r="L4" s="195"/>
      <c r="M4" s="199"/>
      <c r="N4" s="200"/>
      <c r="O4" s="200"/>
      <c r="P4" s="200"/>
      <c r="Q4" s="201"/>
      <c r="R4" s="201"/>
      <c r="S4" s="201"/>
      <c r="T4" s="201"/>
      <c r="U4" s="201"/>
      <c r="V4" s="201"/>
      <c r="W4" s="201"/>
      <c r="X4" s="201"/>
      <c r="Y4" s="201"/>
    </row>
    <row r="5" spans="1:25" s="202" customFormat="1">
      <c r="A5" s="1289" t="s">
        <v>96</v>
      </c>
      <c r="B5" s="1289" t="s">
        <v>2</v>
      </c>
      <c r="C5" s="203" t="s">
        <v>76</v>
      </c>
      <c r="D5" s="204"/>
      <c r="E5" s="205" t="s">
        <v>57</v>
      </c>
      <c r="F5" s="206"/>
      <c r="G5" s="207" t="s">
        <v>79</v>
      </c>
      <c r="H5" s="208"/>
      <c r="I5" s="1292" t="s">
        <v>97</v>
      </c>
      <c r="J5" s="1293"/>
      <c r="K5" s="1293"/>
      <c r="L5" s="1293"/>
      <c r="M5" s="1293"/>
      <c r="N5" s="1293"/>
      <c r="O5" s="1294"/>
      <c r="P5" s="203"/>
      <c r="Q5" s="209"/>
      <c r="R5" s="201"/>
      <c r="S5" s="201"/>
      <c r="T5" s="201"/>
      <c r="U5" s="201"/>
      <c r="V5" s="201"/>
      <c r="W5" s="201"/>
      <c r="X5" s="201"/>
    </row>
    <row r="6" spans="1:25" s="218" customFormat="1" ht="23.25" customHeight="1">
      <c r="A6" s="1290"/>
      <c r="B6" s="1290"/>
      <c r="C6" s="210"/>
      <c r="D6" s="211"/>
      <c r="E6" s="212"/>
      <c r="F6" s="213"/>
      <c r="G6" s="214"/>
      <c r="H6" s="215"/>
      <c r="I6" s="1295" t="s">
        <v>39</v>
      </c>
      <c r="J6" s="1296"/>
      <c r="K6" s="1296"/>
      <c r="L6" s="1296"/>
      <c r="M6" s="1296"/>
      <c r="N6" s="1296"/>
      <c r="O6" s="1297"/>
      <c r="P6" s="216" t="s">
        <v>58</v>
      </c>
      <c r="Q6" s="217" t="s">
        <v>58</v>
      </c>
      <c r="R6" s="192"/>
      <c r="S6" s="192"/>
      <c r="T6" s="192"/>
      <c r="U6" s="192"/>
      <c r="V6" s="192"/>
      <c r="W6" s="192"/>
      <c r="X6" s="192"/>
    </row>
    <row r="7" spans="1:25" s="218" customFormat="1" ht="39" customHeight="1">
      <c r="A7" s="1291"/>
      <c r="B7" s="1291"/>
      <c r="C7" s="219" t="s">
        <v>77</v>
      </c>
      <c r="D7" s="220" t="s">
        <v>78</v>
      </c>
      <c r="E7" s="221" t="s">
        <v>55</v>
      </c>
      <c r="F7" s="222" t="s">
        <v>56</v>
      </c>
      <c r="G7" s="223" t="s">
        <v>55</v>
      </c>
      <c r="H7" s="224" t="s">
        <v>56</v>
      </c>
      <c r="I7" s="225" t="s">
        <v>5</v>
      </c>
      <c r="J7" s="225" t="s">
        <v>6</v>
      </c>
      <c r="K7" s="226" t="s">
        <v>40</v>
      </c>
      <c r="L7" s="225" t="s">
        <v>41</v>
      </c>
      <c r="M7" s="227" t="s">
        <v>49</v>
      </c>
      <c r="N7" s="227" t="s">
        <v>48</v>
      </c>
      <c r="O7" s="226" t="s">
        <v>4</v>
      </c>
      <c r="P7" s="228" t="s">
        <v>55</v>
      </c>
      <c r="Q7" s="229" t="s">
        <v>56</v>
      </c>
      <c r="R7" s="192"/>
      <c r="S7" s="192"/>
      <c r="T7" s="192"/>
      <c r="U7" s="192"/>
      <c r="V7" s="192"/>
      <c r="W7" s="192"/>
      <c r="X7" s="192"/>
    </row>
    <row r="8" spans="1:25" s="218" customFormat="1" ht="22.7" customHeight="1">
      <c r="A8" s="230">
        <v>1</v>
      </c>
      <c r="B8" s="231" t="s">
        <v>98</v>
      </c>
      <c r="C8" s="232">
        <v>2</v>
      </c>
      <c r="D8" s="232">
        <f>+C8*0.8</f>
        <v>1.6</v>
      </c>
      <c r="E8" s="233">
        <v>3.2</v>
      </c>
      <c r="F8" s="233">
        <v>3</v>
      </c>
      <c r="G8" s="234">
        <v>3</v>
      </c>
      <c r="H8" s="234">
        <v>2</v>
      </c>
      <c r="I8" s="235">
        <v>2</v>
      </c>
      <c r="J8" s="236"/>
      <c r="K8" s="237"/>
      <c r="L8" s="238"/>
      <c r="M8" s="239"/>
      <c r="N8" s="239"/>
      <c r="O8" s="240">
        <f>SUM(I8:N8)</f>
        <v>2</v>
      </c>
      <c r="P8" s="232"/>
      <c r="Q8" s="241">
        <f>+H8-O8</f>
        <v>0</v>
      </c>
      <c r="R8" s="192"/>
      <c r="S8" s="192"/>
      <c r="T8" s="192"/>
      <c r="U8" s="192"/>
      <c r="V8" s="192"/>
      <c r="W8" s="192"/>
      <c r="X8" s="192"/>
    </row>
    <row r="9" spans="1:25" s="218" customFormat="1" ht="22.7" customHeight="1">
      <c r="A9" s="242">
        <v>2</v>
      </c>
      <c r="B9" s="243" t="s">
        <v>7</v>
      </c>
      <c r="C9" s="244">
        <v>2</v>
      </c>
      <c r="D9" s="232">
        <f t="shared" ref="D9:D37" si="0">+C9*0.8</f>
        <v>1.6</v>
      </c>
      <c r="E9" s="245">
        <v>3.2</v>
      </c>
      <c r="F9" s="245">
        <v>3</v>
      </c>
      <c r="G9" s="246">
        <v>3</v>
      </c>
      <c r="H9" s="246">
        <v>3</v>
      </c>
      <c r="I9" s="247">
        <v>2</v>
      </c>
      <c r="J9" s="248"/>
      <c r="K9" s="249"/>
      <c r="L9" s="250"/>
      <c r="M9" s="251"/>
      <c r="N9" s="251"/>
      <c r="O9" s="252">
        <f t="shared" ref="O9:O37" si="1">SUM(I9:N9)</f>
        <v>2</v>
      </c>
      <c r="P9" s="244"/>
      <c r="Q9" s="241">
        <f t="shared" ref="Q9:Q38" si="2">+H9-O9</f>
        <v>1</v>
      </c>
      <c r="R9" s="192"/>
      <c r="S9" s="192"/>
      <c r="T9" s="192"/>
      <c r="U9" s="192"/>
      <c r="V9" s="192"/>
      <c r="W9" s="192"/>
      <c r="X9" s="192"/>
    </row>
    <row r="10" spans="1:25" s="218" customFormat="1" ht="22.7" customHeight="1">
      <c r="A10" s="230">
        <v>3</v>
      </c>
      <c r="B10" s="243" t="s">
        <v>99</v>
      </c>
      <c r="C10" s="244">
        <v>3.7469999999999999</v>
      </c>
      <c r="D10" s="232">
        <f>+C10*0.8</f>
        <v>2.9976000000000003</v>
      </c>
      <c r="E10" s="245">
        <v>2</v>
      </c>
      <c r="F10" s="245">
        <v>2</v>
      </c>
      <c r="G10" s="246">
        <v>2</v>
      </c>
      <c r="H10" s="246">
        <v>2</v>
      </c>
      <c r="I10" s="247">
        <v>2</v>
      </c>
      <c r="J10" s="248"/>
      <c r="K10" s="249"/>
      <c r="L10" s="250"/>
      <c r="M10" s="251"/>
      <c r="N10" s="251"/>
      <c r="O10" s="252">
        <f>SUM(I10:N10)</f>
        <v>2</v>
      </c>
      <c r="P10" s="244"/>
      <c r="Q10" s="241">
        <f t="shared" si="2"/>
        <v>0</v>
      </c>
      <c r="R10" s="192"/>
      <c r="S10" s="192"/>
      <c r="T10" s="192"/>
      <c r="U10" s="192"/>
      <c r="V10" s="192"/>
      <c r="W10" s="192"/>
      <c r="X10" s="192"/>
    </row>
    <row r="11" spans="1:25" s="218" customFormat="1" ht="22.7" customHeight="1">
      <c r="A11" s="242">
        <v>4</v>
      </c>
      <c r="B11" s="243" t="s">
        <v>8</v>
      </c>
      <c r="C11" s="244">
        <v>3</v>
      </c>
      <c r="D11" s="232">
        <f t="shared" si="0"/>
        <v>2.4000000000000004</v>
      </c>
      <c r="E11" s="245">
        <v>2</v>
      </c>
      <c r="F11" s="245">
        <v>2</v>
      </c>
      <c r="G11" s="246">
        <v>2</v>
      </c>
      <c r="H11" s="246">
        <v>2</v>
      </c>
      <c r="I11" s="247">
        <v>2</v>
      </c>
      <c r="J11" s="248"/>
      <c r="K11" s="249"/>
      <c r="L11" s="250"/>
      <c r="M11" s="251"/>
      <c r="N11" s="251"/>
      <c r="O11" s="252">
        <f t="shared" si="1"/>
        <v>2</v>
      </c>
      <c r="P11" s="244"/>
      <c r="Q11" s="241">
        <f t="shared" si="2"/>
        <v>0</v>
      </c>
      <c r="R11" s="192"/>
      <c r="S11" s="192"/>
      <c r="T11" s="192"/>
      <c r="U11" s="192"/>
      <c r="V11" s="192"/>
      <c r="W11" s="192"/>
      <c r="X11" s="192"/>
    </row>
    <row r="12" spans="1:25" s="218" customFormat="1" ht="22.7" customHeight="1">
      <c r="A12" s="230">
        <v>5</v>
      </c>
      <c r="B12" s="243" t="s">
        <v>15</v>
      </c>
      <c r="C12" s="244">
        <v>3</v>
      </c>
      <c r="D12" s="232">
        <f>+C12*0.8</f>
        <v>2.4000000000000004</v>
      </c>
      <c r="E12" s="245">
        <v>2</v>
      </c>
      <c r="F12" s="245">
        <v>2</v>
      </c>
      <c r="G12" s="246">
        <v>2</v>
      </c>
      <c r="H12" s="246">
        <v>2</v>
      </c>
      <c r="I12" s="247"/>
      <c r="J12" s="248">
        <v>1</v>
      </c>
      <c r="K12" s="249"/>
      <c r="L12" s="250"/>
      <c r="M12" s="251"/>
      <c r="N12" s="251"/>
      <c r="O12" s="252">
        <f>SUM(I12:N12)</f>
        <v>1</v>
      </c>
      <c r="P12" s="244"/>
      <c r="Q12" s="241">
        <f t="shared" si="2"/>
        <v>1</v>
      </c>
      <c r="R12" s="192"/>
      <c r="S12" s="192"/>
      <c r="T12" s="192"/>
      <c r="U12" s="192"/>
      <c r="V12" s="192"/>
      <c r="W12" s="192"/>
      <c r="X12" s="192"/>
    </row>
    <row r="13" spans="1:25" s="218" customFormat="1" ht="22.7" customHeight="1">
      <c r="A13" s="242">
        <v>6</v>
      </c>
      <c r="B13" s="243" t="s">
        <v>100</v>
      </c>
      <c r="C13" s="244">
        <v>16.786000000000001</v>
      </c>
      <c r="D13" s="232">
        <f t="shared" si="0"/>
        <v>13.428800000000003</v>
      </c>
      <c r="E13" s="245">
        <v>25</v>
      </c>
      <c r="F13" s="245">
        <v>20</v>
      </c>
      <c r="G13" s="246">
        <v>15</v>
      </c>
      <c r="H13" s="246">
        <v>15</v>
      </c>
      <c r="I13" s="247">
        <v>3</v>
      </c>
      <c r="J13" s="248">
        <v>4</v>
      </c>
      <c r="K13" s="249"/>
      <c r="L13" s="250"/>
      <c r="M13" s="251"/>
      <c r="N13" s="251"/>
      <c r="O13" s="252">
        <f t="shared" si="1"/>
        <v>7</v>
      </c>
      <c r="P13" s="244"/>
      <c r="Q13" s="241">
        <f t="shared" si="2"/>
        <v>8</v>
      </c>
      <c r="R13" s="192"/>
      <c r="S13" s="192"/>
      <c r="T13" s="192"/>
      <c r="U13" s="192"/>
      <c r="V13" s="192"/>
      <c r="W13" s="192"/>
      <c r="X13" s="192"/>
    </row>
    <row r="14" spans="1:25" s="218" customFormat="1" ht="22.7" customHeight="1">
      <c r="A14" s="230">
        <v>7</v>
      </c>
      <c r="B14" s="243" t="s">
        <v>44</v>
      </c>
      <c r="C14" s="244"/>
      <c r="D14" s="232">
        <f t="shared" si="0"/>
        <v>0</v>
      </c>
      <c r="E14" s="245"/>
      <c r="F14" s="245"/>
      <c r="G14" s="246"/>
      <c r="H14" s="246"/>
      <c r="I14" s="247"/>
      <c r="J14" s="248"/>
      <c r="K14" s="249"/>
      <c r="L14" s="250"/>
      <c r="M14" s="251"/>
      <c r="N14" s="251"/>
      <c r="O14" s="252">
        <f t="shared" si="1"/>
        <v>0</v>
      </c>
      <c r="P14" s="244"/>
      <c r="Q14" s="241">
        <f t="shared" si="2"/>
        <v>0</v>
      </c>
      <c r="R14" s="192"/>
      <c r="S14" s="192"/>
      <c r="T14" s="192"/>
      <c r="U14" s="192"/>
      <c r="V14" s="192"/>
      <c r="W14" s="192"/>
      <c r="X14" s="192"/>
    </row>
    <row r="15" spans="1:25" s="218" customFormat="1" ht="22.7" customHeight="1">
      <c r="A15" s="242">
        <v>8</v>
      </c>
      <c r="B15" s="243" t="s">
        <v>45</v>
      </c>
      <c r="C15" s="244"/>
      <c r="D15" s="232">
        <f t="shared" si="0"/>
        <v>0</v>
      </c>
      <c r="E15" s="245"/>
      <c r="F15" s="245"/>
      <c r="G15" s="246"/>
      <c r="H15" s="246"/>
      <c r="I15" s="247"/>
      <c r="J15" s="248"/>
      <c r="K15" s="249"/>
      <c r="L15" s="250"/>
      <c r="M15" s="251"/>
      <c r="N15" s="251"/>
      <c r="O15" s="252">
        <f t="shared" si="1"/>
        <v>0</v>
      </c>
      <c r="P15" s="244"/>
      <c r="Q15" s="241">
        <f t="shared" si="2"/>
        <v>0</v>
      </c>
      <c r="R15" s="192"/>
      <c r="S15" s="192"/>
      <c r="T15" s="192"/>
      <c r="U15" s="192"/>
      <c r="V15" s="192"/>
      <c r="W15" s="192"/>
      <c r="X15" s="192"/>
    </row>
    <row r="16" spans="1:25" s="218" customFormat="1" ht="22.7" customHeight="1">
      <c r="A16" s="230">
        <v>9</v>
      </c>
      <c r="B16" s="243" t="s">
        <v>10</v>
      </c>
      <c r="C16" s="244"/>
      <c r="D16" s="232">
        <f t="shared" si="0"/>
        <v>0</v>
      </c>
      <c r="E16" s="245">
        <v>3</v>
      </c>
      <c r="F16" s="245">
        <v>3</v>
      </c>
      <c r="G16" s="246">
        <v>3</v>
      </c>
      <c r="H16" s="246">
        <v>3</v>
      </c>
      <c r="I16" s="247"/>
      <c r="J16" s="248"/>
      <c r="K16" s="249"/>
      <c r="L16" s="250"/>
      <c r="M16" s="251"/>
      <c r="N16" s="251">
        <v>1</v>
      </c>
      <c r="O16" s="252">
        <f t="shared" si="1"/>
        <v>1</v>
      </c>
      <c r="P16" s="244"/>
      <c r="Q16" s="241">
        <f t="shared" si="2"/>
        <v>2</v>
      </c>
      <c r="R16" s="192"/>
      <c r="S16" s="192"/>
      <c r="T16" s="192"/>
      <c r="U16" s="192"/>
      <c r="V16" s="192"/>
      <c r="W16" s="192"/>
      <c r="X16" s="192"/>
    </row>
    <row r="17" spans="1:24" s="218" customFormat="1" ht="22.7" customHeight="1">
      <c r="A17" s="242">
        <v>10</v>
      </c>
      <c r="B17" s="243" t="s">
        <v>11</v>
      </c>
      <c r="C17" s="244"/>
      <c r="D17" s="232">
        <f t="shared" si="0"/>
        <v>0</v>
      </c>
      <c r="E17" s="245"/>
      <c r="F17" s="245"/>
      <c r="G17" s="246"/>
      <c r="H17" s="246"/>
      <c r="I17" s="247"/>
      <c r="J17" s="248"/>
      <c r="K17" s="249"/>
      <c r="L17" s="250"/>
      <c r="M17" s="251"/>
      <c r="N17" s="251"/>
      <c r="O17" s="252">
        <f t="shared" si="1"/>
        <v>0</v>
      </c>
      <c r="P17" s="244"/>
      <c r="Q17" s="241">
        <f t="shared" si="2"/>
        <v>0</v>
      </c>
      <c r="R17" s="192"/>
      <c r="S17" s="192"/>
      <c r="T17" s="192"/>
      <c r="U17" s="192"/>
      <c r="V17" s="192"/>
      <c r="W17" s="192"/>
      <c r="X17" s="192"/>
    </row>
    <row r="18" spans="1:24" s="218" customFormat="1" ht="22.7" customHeight="1">
      <c r="A18" s="230">
        <v>11</v>
      </c>
      <c r="B18" s="243" t="s">
        <v>16</v>
      </c>
      <c r="C18" s="244">
        <v>1</v>
      </c>
      <c r="D18" s="232">
        <f>+C18*0.8</f>
        <v>0.8</v>
      </c>
      <c r="E18" s="245"/>
      <c r="F18" s="245"/>
      <c r="G18" s="246"/>
      <c r="H18" s="246"/>
      <c r="I18" s="247"/>
      <c r="J18" s="248"/>
      <c r="K18" s="249"/>
      <c r="L18" s="250"/>
      <c r="M18" s="251"/>
      <c r="N18" s="251"/>
      <c r="O18" s="252">
        <f>SUM(I18:N18)</f>
        <v>0</v>
      </c>
      <c r="P18" s="244"/>
      <c r="Q18" s="241">
        <f t="shared" si="2"/>
        <v>0</v>
      </c>
      <c r="R18" s="192"/>
      <c r="S18" s="192"/>
      <c r="T18" s="192"/>
      <c r="U18" s="192"/>
      <c r="V18" s="192"/>
      <c r="W18" s="192"/>
      <c r="X18" s="192"/>
    </row>
    <row r="19" spans="1:24" s="218" customFormat="1" ht="22.7" customHeight="1">
      <c r="A19" s="242">
        <v>12</v>
      </c>
      <c r="B19" s="243" t="s">
        <v>12</v>
      </c>
      <c r="C19" s="244"/>
      <c r="D19" s="232">
        <f t="shared" si="0"/>
        <v>0</v>
      </c>
      <c r="E19" s="245">
        <v>3.2</v>
      </c>
      <c r="F19" s="245">
        <v>3</v>
      </c>
      <c r="G19" s="246">
        <v>3</v>
      </c>
      <c r="H19" s="246">
        <v>2</v>
      </c>
      <c r="I19" s="247"/>
      <c r="J19" s="248"/>
      <c r="K19" s="249"/>
      <c r="L19" s="250"/>
      <c r="M19" s="251"/>
      <c r="N19" s="251"/>
      <c r="O19" s="252">
        <f t="shared" si="1"/>
        <v>0</v>
      </c>
      <c r="P19" s="244"/>
      <c r="Q19" s="241">
        <f t="shared" si="2"/>
        <v>2</v>
      </c>
      <c r="R19" s="192"/>
      <c r="S19" s="192"/>
      <c r="T19" s="192"/>
      <c r="U19" s="192"/>
      <c r="V19" s="192"/>
      <c r="W19" s="192"/>
      <c r="X19" s="192"/>
    </row>
    <row r="20" spans="1:24" s="218" customFormat="1" ht="22.7" customHeight="1">
      <c r="A20" s="230">
        <v>13</v>
      </c>
      <c r="B20" s="243" t="s">
        <v>13</v>
      </c>
      <c r="C20" s="244"/>
      <c r="D20" s="232">
        <f t="shared" si="0"/>
        <v>0</v>
      </c>
      <c r="E20" s="245">
        <v>2</v>
      </c>
      <c r="F20" s="245">
        <v>2</v>
      </c>
      <c r="G20" s="246">
        <v>2</v>
      </c>
      <c r="H20" s="246">
        <v>2</v>
      </c>
      <c r="I20" s="247"/>
      <c r="J20" s="248"/>
      <c r="K20" s="249"/>
      <c r="L20" s="250"/>
      <c r="M20" s="251"/>
      <c r="N20" s="251"/>
      <c r="O20" s="252">
        <f t="shared" si="1"/>
        <v>0</v>
      </c>
      <c r="P20" s="244"/>
      <c r="Q20" s="241">
        <f t="shared" si="2"/>
        <v>2</v>
      </c>
      <c r="R20" s="192"/>
      <c r="S20" s="192"/>
      <c r="T20" s="192"/>
      <c r="U20" s="192"/>
      <c r="V20" s="192"/>
      <c r="W20" s="192"/>
      <c r="X20" s="192"/>
    </row>
    <row r="21" spans="1:24" s="218" customFormat="1" ht="22.7" customHeight="1">
      <c r="A21" s="242">
        <v>14</v>
      </c>
      <c r="B21" s="243" t="s">
        <v>14</v>
      </c>
      <c r="C21" s="244"/>
      <c r="D21" s="232">
        <f t="shared" si="0"/>
        <v>0</v>
      </c>
      <c r="E21" s="245"/>
      <c r="F21" s="245"/>
      <c r="G21" s="246"/>
      <c r="H21" s="246"/>
      <c r="I21" s="247"/>
      <c r="J21" s="248"/>
      <c r="K21" s="249"/>
      <c r="L21" s="250"/>
      <c r="M21" s="251"/>
      <c r="N21" s="251"/>
      <c r="O21" s="252">
        <f t="shared" si="1"/>
        <v>0</v>
      </c>
      <c r="P21" s="244"/>
      <c r="Q21" s="241">
        <f t="shared" si="2"/>
        <v>0</v>
      </c>
      <c r="R21" s="192"/>
      <c r="S21" s="192"/>
      <c r="T21" s="192"/>
      <c r="U21" s="192"/>
      <c r="V21" s="192"/>
      <c r="W21" s="192"/>
      <c r="X21" s="192"/>
    </row>
    <row r="22" spans="1:24" s="218" customFormat="1" ht="22.7" customHeight="1">
      <c r="A22" s="230">
        <v>15</v>
      </c>
      <c r="B22" s="243" t="s">
        <v>17</v>
      </c>
      <c r="C22" s="244">
        <v>1</v>
      </c>
      <c r="D22" s="232">
        <f t="shared" si="0"/>
        <v>0.8</v>
      </c>
      <c r="E22" s="245">
        <v>2</v>
      </c>
      <c r="F22" s="245">
        <v>1</v>
      </c>
      <c r="G22" s="246">
        <v>1</v>
      </c>
      <c r="H22" s="246">
        <v>1</v>
      </c>
      <c r="I22" s="247"/>
      <c r="J22" s="248"/>
      <c r="K22" s="249"/>
      <c r="L22" s="250"/>
      <c r="M22" s="251"/>
      <c r="N22" s="251"/>
      <c r="O22" s="252">
        <f t="shared" si="1"/>
        <v>0</v>
      </c>
      <c r="P22" s="244"/>
      <c r="Q22" s="241">
        <f t="shared" si="2"/>
        <v>1</v>
      </c>
      <c r="R22" s="192"/>
      <c r="S22" s="192"/>
      <c r="T22" s="192"/>
      <c r="U22" s="192"/>
      <c r="V22" s="192"/>
      <c r="W22" s="192"/>
      <c r="X22" s="192"/>
    </row>
    <row r="23" spans="1:24" s="218" customFormat="1" ht="22.7" customHeight="1">
      <c r="A23" s="242">
        <v>16</v>
      </c>
      <c r="B23" s="243" t="s">
        <v>47</v>
      </c>
      <c r="C23" s="244"/>
      <c r="D23" s="232">
        <f t="shared" si="0"/>
        <v>0</v>
      </c>
      <c r="E23" s="245"/>
      <c r="F23" s="245"/>
      <c r="G23" s="246"/>
      <c r="H23" s="246"/>
      <c r="I23" s="247"/>
      <c r="J23" s="248"/>
      <c r="K23" s="249"/>
      <c r="L23" s="250"/>
      <c r="M23" s="251"/>
      <c r="N23" s="251"/>
      <c r="O23" s="252">
        <f t="shared" si="1"/>
        <v>0</v>
      </c>
      <c r="P23" s="244"/>
      <c r="Q23" s="241">
        <f t="shared" si="2"/>
        <v>0</v>
      </c>
      <c r="R23" s="192"/>
      <c r="S23" s="192"/>
      <c r="T23" s="192"/>
      <c r="U23" s="192"/>
      <c r="V23" s="192"/>
      <c r="W23" s="192"/>
      <c r="X23" s="192"/>
    </row>
    <row r="24" spans="1:24" s="218" customFormat="1" ht="22.7" customHeight="1">
      <c r="A24" s="230">
        <v>17</v>
      </c>
      <c r="B24" s="243" t="s">
        <v>18</v>
      </c>
      <c r="C24" s="244"/>
      <c r="D24" s="232">
        <f t="shared" si="0"/>
        <v>0</v>
      </c>
      <c r="E24" s="245"/>
      <c r="F24" s="245"/>
      <c r="G24" s="246"/>
      <c r="H24" s="246"/>
      <c r="I24" s="247"/>
      <c r="J24" s="248"/>
      <c r="K24" s="249"/>
      <c r="L24" s="250"/>
      <c r="M24" s="251"/>
      <c r="N24" s="251"/>
      <c r="O24" s="252">
        <f t="shared" si="1"/>
        <v>0</v>
      </c>
      <c r="P24" s="244"/>
      <c r="Q24" s="241">
        <f t="shared" si="2"/>
        <v>0</v>
      </c>
      <c r="R24" s="192"/>
      <c r="S24" s="192"/>
      <c r="T24" s="192"/>
      <c r="U24" s="192"/>
      <c r="V24" s="192"/>
      <c r="W24" s="192"/>
      <c r="X24" s="192"/>
    </row>
    <row r="25" spans="1:24" s="218" customFormat="1" ht="22.7" customHeight="1">
      <c r="A25" s="242">
        <v>18</v>
      </c>
      <c r="B25" s="243" t="s">
        <v>19</v>
      </c>
      <c r="C25" s="244"/>
      <c r="D25" s="232">
        <f t="shared" si="0"/>
        <v>0</v>
      </c>
      <c r="E25" s="245"/>
      <c r="F25" s="245"/>
      <c r="G25" s="246"/>
      <c r="H25" s="246"/>
      <c r="I25" s="247"/>
      <c r="J25" s="248"/>
      <c r="K25" s="249"/>
      <c r="L25" s="250"/>
      <c r="M25" s="251"/>
      <c r="N25" s="251"/>
      <c r="O25" s="252">
        <f t="shared" si="1"/>
        <v>0</v>
      </c>
      <c r="P25" s="244"/>
      <c r="Q25" s="241">
        <f t="shared" si="2"/>
        <v>0</v>
      </c>
      <c r="R25" s="192"/>
      <c r="S25" s="192"/>
      <c r="T25" s="192"/>
      <c r="U25" s="192"/>
      <c r="V25" s="192"/>
      <c r="W25" s="192"/>
      <c r="X25" s="192"/>
    </row>
    <row r="26" spans="1:24" s="218" customFormat="1" ht="22.7" customHeight="1">
      <c r="A26" s="230">
        <v>19</v>
      </c>
      <c r="B26" s="243" t="s">
        <v>20</v>
      </c>
      <c r="C26" s="244"/>
      <c r="D26" s="232">
        <f t="shared" si="0"/>
        <v>0</v>
      </c>
      <c r="E26" s="245"/>
      <c r="F26" s="245"/>
      <c r="G26" s="246"/>
      <c r="H26" s="246"/>
      <c r="I26" s="247"/>
      <c r="J26" s="248"/>
      <c r="K26" s="249"/>
      <c r="L26" s="250"/>
      <c r="M26" s="251"/>
      <c r="N26" s="251"/>
      <c r="O26" s="252">
        <f t="shared" si="1"/>
        <v>0</v>
      </c>
      <c r="P26" s="244"/>
      <c r="Q26" s="241">
        <f t="shared" si="2"/>
        <v>0</v>
      </c>
      <c r="R26" s="192"/>
      <c r="S26" s="192"/>
      <c r="T26" s="192"/>
      <c r="U26" s="192"/>
      <c r="V26" s="192"/>
      <c r="W26" s="192"/>
      <c r="X26" s="192"/>
    </row>
    <row r="27" spans="1:24" s="218" customFormat="1" ht="22.7" customHeight="1">
      <c r="A27" s="242">
        <v>20</v>
      </c>
      <c r="B27" s="243" t="s">
        <v>21</v>
      </c>
      <c r="C27" s="244"/>
      <c r="D27" s="232">
        <f t="shared" si="0"/>
        <v>0</v>
      </c>
      <c r="E27" s="245"/>
      <c r="F27" s="245"/>
      <c r="G27" s="246"/>
      <c r="H27" s="246"/>
      <c r="I27" s="247"/>
      <c r="J27" s="248"/>
      <c r="K27" s="249"/>
      <c r="L27" s="250"/>
      <c r="M27" s="251"/>
      <c r="N27" s="251"/>
      <c r="O27" s="252">
        <f t="shared" si="1"/>
        <v>0</v>
      </c>
      <c r="P27" s="244"/>
      <c r="Q27" s="241">
        <f t="shared" si="2"/>
        <v>0</v>
      </c>
      <c r="R27" s="192"/>
      <c r="S27" s="192"/>
      <c r="T27" s="192"/>
      <c r="U27" s="192"/>
      <c r="V27" s="192"/>
      <c r="W27" s="192"/>
      <c r="X27" s="192"/>
    </row>
    <row r="28" spans="1:24" s="218" customFormat="1" ht="22.7" customHeight="1">
      <c r="A28" s="230">
        <v>21</v>
      </c>
      <c r="B28" s="243" t="s">
        <v>22</v>
      </c>
      <c r="C28" s="244">
        <v>1</v>
      </c>
      <c r="D28" s="232">
        <f t="shared" si="0"/>
        <v>0.8</v>
      </c>
      <c r="E28" s="245">
        <v>1</v>
      </c>
      <c r="F28" s="245">
        <v>1</v>
      </c>
      <c r="G28" s="246">
        <v>1</v>
      </c>
      <c r="H28" s="246">
        <v>1</v>
      </c>
      <c r="I28" s="247"/>
      <c r="J28" s="248"/>
      <c r="K28" s="249"/>
      <c r="L28" s="250"/>
      <c r="M28" s="251"/>
      <c r="N28" s="251"/>
      <c r="O28" s="252">
        <f t="shared" si="1"/>
        <v>0</v>
      </c>
      <c r="P28" s="244"/>
      <c r="Q28" s="241">
        <f t="shared" si="2"/>
        <v>1</v>
      </c>
      <c r="R28" s="192"/>
      <c r="S28" s="192"/>
      <c r="T28" s="192"/>
      <c r="U28" s="192"/>
      <c r="V28" s="192"/>
      <c r="W28" s="192"/>
      <c r="X28" s="192"/>
    </row>
    <row r="29" spans="1:24" s="218" customFormat="1" ht="22.7" customHeight="1">
      <c r="A29" s="242">
        <v>22</v>
      </c>
      <c r="B29" s="243" t="s">
        <v>46</v>
      </c>
      <c r="C29" s="244"/>
      <c r="D29" s="232">
        <f t="shared" si="0"/>
        <v>0</v>
      </c>
      <c r="E29" s="245"/>
      <c r="F29" s="245"/>
      <c r="G29" s="246"/>
      <c r="H29" s="246"/>
      <c r="I29" s="247"/>
      <c r="J29" s="248"/>
      <c r="K29" s="249"/>
      <c r="L29" s="250"/>
      <c r="M29" s="251"/>
      <c r="N29" s="251"/>
      <c r="O29" s="252">
        <f t="shared" si="1"/>
        <v>0</v>
      </c>
      <c r="P29" s="244"/>
      <c r="Q29" s="241">
        <f t="shared" si="2"/>
        <v>0</v>
      </c>
      <c r="R29" s="192"/>
      <c r="S29" s="192"/>
      <c r="T29" s="192"/>
      <c r="U29" s="192"/>
      <c r="V29" s="192"/>
      <c r="W29" s="192"/>
      <c r="X29" s="192"/>
    </row>
    <row r="30" spans="1:24" s="218" customFormat="1" ht="22.7" customHeight="1">
      <c r="A30" s="230">
        <v>23</v>
      </c>
      <c r="B30" s="243" t="s">
        <v>23</v>
      </c>
      <c r="C30" s="244"/>
      <c r="D30" s="232">
        <f t="shared" si="0"/>
        <v>0</v>
      </c>
      <c r="E30" s="245"/>
      <c r="F30" s="245"/>
      <c r="G30" s="246"/>
      <c r="H30" s="246"/>
      <c r="I30" s="247"/>
      <c r="J30" s="248"/>
      <c r="K30" s="249"/>
      <c r="L30" s="250"/>
      <c r="M30" s="251"/>
      <c r="N30" s="251"/>
      <c r="O30" s="252">
        <f t="shared" si="1"/>
        <v>0</v>
      </c>
      <c r="P30" s="244"/>
      <c r="Q30" s="241">
        <f t="shared" si="2"/>
        <v>0</v>
      </c>
      <c r="R30" s="192"/>
      <c r="S30" s="192"/>
      <c r="T30" s="192"/>
      <c r="U30" s="192"/>
      <c r="V30" s="192"/>
      <c r="W30" s="192"/>
      <c r="X30" s="192"/>
    </row>
    <row r="31" spans="1:24" s="218" customFormat="1" ht="22.7" customHeight="1">
      <c r="A31" s="242">
        <v>24</v>
      </c>
      <c r="B31" s="243" t="s">
        <v>24</v>
      </c>
      <c r="C31" s="244">
        <v>3</v>
      </c>
      <c r="D31" s="232">
        <f>+C31*0.8</f>
        <v>2.4000000000000004</v>
      </c>
      <c r="E31" s="245">
        <v>3</v>
      </c>
      <c r="F31" s="245">
        <v>3</v>
      </c>
      <c r="G31" s="246">
        <v>1</v>
      </c>
      <c r="H31" s="246">
        <v>1</v>
      </c>
      <c r="I31" s="247"/>
      <c r="J31" s="248"/>
      <c r="K31" s="249"/>
      <c r="L31" s="250"/>
      <c r="M31" s="251"/>
      <c r="N31" s="251"/>
      <c r="O31" s="252">
        <f t="shared" si="1"/>
        <v>0</v>
      </c>
      <c r="P31" s="244"/>
      <c r="Q31" s="241">
        <f t="shared" si="2"/>
        <v>1</v>
      </c>
      <c r="R31" s="1176" t="s">
        <v>215</v>
      </c>
      <c r="S31" s="192"/>
      <c r="T31" s="192"/>
      <c r="U31" s="192"/>
      <c r="V31" s="192"/>
      <c r="W31" s="192"/>
      <c r="X31" s="192"/>
    </row>
    <row r="32" spans="1:24" s="218" customFormat="1" ht="22.7" customHeight="1">
      <c r="A32" s="230">
        <v>25</v>
      </c>
      <c r="B32" s="243" t="s">
        <v>43</v>
      </c>
      <c r="C32" s="244"/>
      <c r="D32" s="232">
        <f>+C32*0.8</f>
        <v>0</v>
      </c>
      <c r="E32" s="245"/>
      <c r="F32" s="245"/>
      <c r="G32" s="246"/>
      <c r="H32" s="246"/>
      <c r="I32" s="247"/>
      <c r="J32" s="248"/>
      <c r="K32" s="249"/>
      <c r="L32" s="250"/>
      <c r="M32" s="251"/>
      <c r="N32" s="251"/>
      <c r="O32" s="252">
        <f>SUM(I32:N32)</f>
        <v>0</v>
      </c>
      <c r="P32" s="244"/>
      <c r="Q32" s="241">
        <f t="shared" si="2"/>
        <v>0</v>
      </c>
      <c r="R32" s="201"/>
    </row>
    <row r="33" spans="1:24" s="218" customFormat="1" ht="22.7" customHeight="1">
      <c r="A33" s="242">
        <v>26</v>
      </c>
      <c r="B33" s="243" t="s">
        <v>25</v>
      </c>
      <c r="C33" s="244">
        <v>1</v>
      </c>
      <c r="D33" s="232">
        <f t="shared" si="0"/>
        <v>0.8</v>
      </c>
      <c r="E33" s="245">
        <v>1</v>
      </c>
      <c r="F33" s="245">
        <v>1</v>
      </c>
      <c r="G33" s="246">
        <v>1</v>
      </c>
      <c r="H33" s="246">
        <v>1</v>
      </c>
      <c r="I33" s="247"/>
      <c r="J33" s="248">
        <v>1</v>
      </c>
      <c r="K33" s="249"/>
      <c r="L33" s="250"/>
      <c r="M33" s="251"/>
      <c r="N33" s="251"/>
      <c r="O33" s="252">
        <f t="shared" si="1"/>
        <v>1</v>
      </c>
      <c r="P33" s="244"/>
      <c r="Q33" s="241">
        <f t="shared" si="2"/>
        <v>0</v>
      </c>
      <c r="R33" s="192"/>
      <c r="S33" s="192"/>
      <c r="T33" s="192"/>
      <c r="U33" s="192"/>
      <c r="V33" s="192"/>
      <c r="W33" s="192"/>
      <c r="X33" s="192"/>
    </row>
    <row r="34" spans="1:24" s="218" customFormat="1" ht="22.7" customHeight="1">
      <c r="A34" s="230">
        <v>27</v>
      </c>
      <c r="B34" s="243" t="s">
        <v>27</v>
      </c>
      <c r="C34" s="244"/>
      <c r="D34" s="232">
        <f t="shared" si="0"/>
        <v>0</v>
      </c>
      <c r="E34" s="245"/>
      <c r="F34" s="245"/>
      <c r="G34" s="246">
        <v>1</v>
      </c>
      <c r="H34" s="246">
        <v>1</v>
      </c>
      <c r="I34" s="247"/>
      <c r="J34" s="248"/>
      <c r="K34" s="249"/>
      <c r="L34" s="250"/>
      <c r="M34" s="251"/>
      <c r="N34" s="251"/>
      <c r="O34" s="252">
        <f t="shared" si="1"/>
        <v>0</v>
      </c>
      <c r="P34" s="244"/>
      <c r="Q34" s="241">
        <f t="shared" si="2"/>
        <v>1</v>
      </c>
      <c r="R34" s="1177" t="s">
        <v>216</v>
      </c>
      <c r="S34" s="192"/>
      <c r="T34" s="192"/>
      <c r="U34" s="192"/>
      <c r="V34" s="192"/>
      <c r="W34" s="192"/>
      <c r="X34" s="192"/>
    </row>
    <row r="35" spans="1:24" s="218" customFormat="1" ht="22.7" customHeight="1">
      <c r="A35" s="242">
        <v>28</v>
      </c>
      <c r="B35" s="243" t="s">
        <v>35</v>
      </c>
      <c r="C35" s="244"/>
      <c r="D35" s="232">
        <f t="shared" si="0"/>
        <v>0</v>
      </c>
      <c r="E35" s="245">
        <v>12</v>
      </c>
      <c r="F35" s="245">
        <v>10</v>
      </c>
      <c r="G35" s="246">
        <v>12</v>
      </c>
      <c r="H35" s="246">
        <v>10</v>
      </c>
      <c r="I35" s="247"/>
      <c r="J35" s="248"/>
      <c r="K35" s="249"/>
      <c r="L35" s="250"/>
      <c r="M35" s="251"/>
      <c r="N35" s="251">
        <v>1</v>
      </c>
      <c r="O35" s="252">
        <f t="shared" si="1"/>
        <v>1</v>
      </c>
      <c r="P35" s="244"/>
      <c r="Q35" s="241">
        <f t="shared" si="2"/>
        <v>9</v>
      </c>
      <c r="R35" s="201"/>
    </row>
    <row r="36" spans="1:24" s="218" customFormat="1" ht="22.7" customHeight="1">
      <c r="A36" s="230">
        <v>29</v>
      </c>
      <c r="B36" s="243" t="s">
        <v>42</v>
      </c>
      <c r="C36" s="244"/>
      <c r="D36" s="232">
        <f t="shared" si="0"/>
        <v>0</v>
      </c>
      <c r="E36" s="245"/>
      <c r="F36" s="245"/>
      <c r="G36" s="246"/>
      <c r="H36" s="246"/>
      <c r="I36" s="247"/>
      <c r="J36" s="248"/>
      <c r="K36" s="249"/>
      <c r="L36" s="250"/>
      <c r="M36" s="251"/>
      <c r="N36" s="251"/>
      <c r="O36" s="252">
        <f t="shared" si="1"/>
        <v>0</v>
      </c>
      <c r="P36" s="244"/>
      <c r="Q36" s="241">
        <f t="shared" si="2"/>
        <v>0</v>
      </c>
      <c r="R36" s="201"/>
    </row>
    <row r="37" spans="1:24" s="218" customFormat="1" ht="22.7" customHeight="1">
      <c r="A37" s="242">
        <v>30</v>
      </c>
      <c r="B37" s="253" t="s">
        <v>54</v>
      </c>
      <c r="C37" s="254">
        <v>2</v>
      </c>
      <c r="D37" s="232">
        <f t="shared" si="0"/>
        <v>1.6</v>
      </c>
      <c r="E37" s="255">
        <v>3</v>
      </c>
      <c r="F37" s="255">
        <v>3</v>
      </c>
      <c r="G37" s="256">
        <v>3</v>
      </c>
      <c r="H37" s="256">
        <v>3</v>
      </c>
      <c r="I37" s="257"/>
      <c r="J37" s="258"/>
      <c r="K37" s="259"/>
      <c r="L37" s="260"/>
      <c r="M37" s="261"/>
      <c r="N37" s="261"/>
      <c r="O37" s="262">
        <f t="shared" si="1"/>
        <v>0</v>
      </c>
      <c r="P37" s="254"/>
      <c r="Q37" s="241">
        <f t="shared" si="2"/>
        <v>3</v>
      </c>
      <c r="R37" s="201"/>
      <c r="S37" s="201"/>
      <c r="T37" s="201"/>
      <c r="U37" s="201"/>
      <c r="V37" s="201"/>
      <c r="W37" s="201"/>
      <c r="X37" s="201"/>
    </row>
    <row r="38" spans="1:24" s="218" customFormat="1" ht="22.7" customHeight="1">
      <c r="A38" s="263"/>
      <c r="B38" s="264" t="s">
        <v>4</v>
      </c>
      <c r="C38" s="265">
        <f t="shared" ref="C38:N38" si="3">SUM(C8:C37)</f>
        <v>39.533000000000001</v>
      </c>
      <c r="D38" s="265">
        <f t="shared" si="3"/>
        <v>31.626400000000007</v>
      </c>
      <c r="E38" s="266">
        <f t="shared" si="3"/>
        <v>67.599999999999994</v>
      </c>
      <c r="F38" s="266">
        <f t="shared" si="3"/>
        <v>59</v>
      </c>
      <c r="G38" s="267">
        <f t="shared" si="3"/>
        <v>55</v>
      </c>
      <c r="H38" s="267">
        <f t="shared" si="3"/>
        <v>51</v>
      </c>
      <c r="I38" s="268">
        <f t="shared" si="3"/>
        <v>11</v>
      </c>
      <c r="J38" s="268">
        <f t="shared" si="3"/>
        <v>6</v>
      </c>
      <c r="K38" s="268">
        <f t="shared" si="3"/>
        <v>0</v>
      </c>
      <c r="L38" s="268">
        <f t="shared" si="3"/>
        <v>0</v>
      </c>
      <c r="M38" s="268">
        <f t="shared" si="3"/>
        <v>0</v>
      </c>
      <c r="N38" s="268">
        <f t="shared" si="3"/>
        <v>2</v>
      </c>
      <c r="O38" s="269">
        <f>SUM(I38:N38)</f>
        <v>19</v>
      </c>
      <c r="P38" s="270"/>
      <c r="Q38" s="241">
        <f t="shared" si="2"/>
        <v>32</v>
      </c>
      <c r="R38" s="192"/>
    </row>
    <row r="39" spans="1:24" s="218" customFormat="1" ht="22.7" customHeight="1">
      <c r="A39" s="157"/>
      <c r="B39" s="157" t="s">
        <v>83</v>
      </c>
      <c r="C39" s="271"/>
      <c r="D39" s="271"/>
      <c r="E39" s="272">
        <v>40.799999999999997</v>
      </c>
      <c r="F39" s="272">
        <v>32.64</v>
      </c>
      <c r="G39" s="271"/>
      <c r="H39" s="271"/>
      <c r="I39" s="271"/>
      <c r="J39" s="271"/>
      <c r="K39" s="271"/>
      <c r="L39" s="271"/>
      <c r="M39" s="271"/>
      <c r="N39" s="271"/>
      <c r="O39" s="271"/>
      <c r="P39" s="273"/>
      <c r="Q39" s="273"/>
      <c r="R39" s="192"/>
    </row>
    <row r="40" spans="1:24" s="218" customFormat="1" ht="22.7" customHeight="1">
      <c r="A40" s="157"/>
      <c r="B40" s="157" t="s">
        <v>84</v>
      </c>
      <c r="C40" s="271"/>
      <c r="D40" s="271"/>
      <c r="E40" s="272">
        <v>12</v>
      </c>
      <c r="F40" s="272">
        <v>9.6</v>
      </c>
      <c r="G40" s="271"/>
      <c r="H40" s="271"/>
      <c r="I40" s="271"/>
      <c r="J40" s="271"/>
      <c r="K40" s="271"/>
      <c r="L40" s="271"/>
      <c r="M40" s="271"/>
      <c r="N40" s="271"/>
      <c r="O40" s="271"/>
      <c r="P40" s="273"/>
      <c r="Q40" s="273"/>
      <c r="R40" s="192"/>
    </row>
    <row r="41" spans="1:24" s="202" customFormat="1">
      <c r="A41" s="194" t="s">
        <v>28</v>
      </c>
      <c r="B41" s="195"/>
      <c r="C41" s="196" t="s">
        <v>97</v>
      </c>
      <c r="D41" s="196"/>
      <c r="E41" s="274"/>
      <c r="F41" s="274"/>
      <c r="G41" s="197"/>
      <c r="H41" s="189"/>
      <c r="I41" s="196"/>
      <c r="J41" s="199"/>
      <c r="K41" s="195"/>
      <c r="L41" s="195"/>
      <c r="M41" s="199"/>
      <c r="N41" s="200"/>
      <c r="O41" s="200"/>
      <c r="P41" s="200"/>
      <c r="Q41" s="192"/>
      <c r="R41" s="192"/>
      <c r="S41" s="192"/>
    </row>
    <row r="42" spans="1:24" s="202" customFormat="1">
      <c r="A42" s="194"/>
      <c r="B42" s="194" t="s">
        <v>29</v>
      </c>
      <c r="C42" s="196"/>
      <c r="D42" s="196"/>
      <c r="E42" s="274"/>
      <c r="F42" s="274"/>
      <c r="G42" s="197"/>
      <c r="H42" s="189"/>
      <c r="I42" s="196"/>
      <c r="J42" s="199"/>
      <c r="K42" s="195"/>
      <c r="L42" s="195"/>
      <c r="M42" s="199"/>
      <c r="N42" s="200"/>
      <c r="O42" s="200"/>
      <c r="P42" s="200"/>
      <c r="Q42" s="192"/>
      <c r="R42" s="192"/>
      <c r="S42" s="192"/>
    </row>
    <row r="43" spans="1:24" s="218" customFormat="1" ht="36.75">
      <c r="A43" s="1286" t="s">
        <v>96</v>
      </c>
      <c r="B43" s="275" t="s">
        <v>30</v>
      </c>
      <c r="C43" s="276" t="s">
        <v>76</v>
      </c>
      <c r="D43" s="277"/>
      <c r="E43" s="278" t="s">
        <v>57</v>
      </c>
      <c r="F43" s="279"/>
      <c r="G43" s="280" t="s">
        <v>101</v>
      </c>
      <c r="H43" s="281"/>
      <c r="I43" s="1238" t="s">
        <v>39</v>
      </c>
      <c r="J43" s="1239"/>
      <c r="K43" s="1239"/>
      <c r="L43" s="1239"/>
      <c r="M43" s="1239"/>
      <c r="N43" s="1239"/>
      <c r="O43" s="1240"/>
      <c r="P43" s="282" t="s">
        <v>58</v>
      </c>
      <c r="Q43" s="283" t="s">
        <v>58</v>
      </c>
    </row>
    <row r="44" spans="1:24" s="218" customFormat="1" ht="48.75" customHeight="1">
      <c r="A44" s="1287"/>
      <c r="B44" s="284"/>
      <c r="C44" s="135" t="s">
        <v>77</v>
      </c>
      <c r="D44" s="285" t="s">
        <v>78</v>
      </c>
      <c r="E44" s="286" t="s">
        <v>55</v>
      </c>
      <c r="F44" s="287" t="s">
        <v>56</v>
      </c>
      <c r="G44" s="714" t="s">
        <v>55</v>
      </c>
      <c r="H44" s="715" t="s">
        <v>56</v>
      </c>
      <c r="I44" s="289" t="s">
        <v>5</v>
      </c>
      <c r="J44" s="289" t="s">
        <v>6</v>
      </c>
      <c r="K44" s="290" t="s">
        <v>40</v>
      </c>
      <c r="L44" s="289" t="s">
        <v>41</v>
      </c>
      <c r="M44" s="291" t="s">
        <v>49</v>
      </c>
      <c r="N44" s="291" t="s">
        <v>48</v>
      </c>
      <c r="O44" s="290" t="s">
        <v>4</v>
      </c>
      <c r="P44" s="292" t="s">
        <v>55</v>
      </c>
      <c r="Q44" s="293" t="s">
        <v>56</v>
      </c>
    </row>
    <row r="45" spans="1:24" s="218" customFormat="1">
      <c r="A45" s="294">
        <v>1</v>
      </c>
      <c r="B45" s="231" t="s">
        <v>102</v>
      </c>
      <c r="C45" s="232">
        <v>25</v>
      </c>
      <c r="D45" s="232">
        <v>20</v>
      </c>
      <c r="E45" s="295">
        <v>23</v>
      </c>
      <c r="F45" s="295">
        <v>17</v>
      </c>
      <c r="G45" s="296"/>
      <c r="H45" s="241">
        <v>5</v>
      </c>
      <c r="I45" s="297"/>
      <c r="J45" s="298"/>
      <c r="K45" s="298"/>
      <c r="L45" s="297"/>
      <c r="M45" s="299"/>
      <c r="N45" s="299"/>
      <c r="O45" s="300">
        <f>SUM(I45:N45)</f>
        <v>0</v>
      </c>
      <c r="P45" s="301"/>
      <c r="Q45" s="241"/>
      <c r="R45" s="192" t="s">
        <v>222</v>
      </c>
    </row>
    <row r="46" spans="1:24" s="218" customFormat="1" ht="21">
      <c r="A46" s="302">
        <v>2</v>
      </c>
      <c r="B46" s="243" t="s">
        <v>103</v>
      </c>
      <c r="C46" s="244"/>
      <c r="D46" s="244"/>
      <c r="E46" s="303">
        <v>2</v>
      </c>
      <c r="F46" s="303">
        <v>2</v>
      </c>
      <c r="G46" s="304"/>
      <c r="H46" s="305">
        <v>2</v>
      </c>
      <c r="I46" s="306"/>
      <c r="J46" s="302"/>
      <c r="K46" s="302">
        <v>1</v>
      </c>
      <c r="L46" s="306"/>
      <c r="M46" s="300"/>
      <c r="N46" s="300"/>
      <c r="O46" s="300">
        <f t="shared" ref="O46:O57" si="4">SUM(I46:N46)</f>
        <v>1</v>
      </c>
      <c r="P46" s="307"/>
      <c r="Q46" s="244"/>
    </row>
    <row r="47" spans="1:24" s="218" customFormat="1" ht="21">
      <c r="A47" s="302">
        <v>3</v>
      </c>
      <c r="B47" s="243" t="s">
        <v>104</v>
      </c>
      <c r="C47" s="244">
        <v>5</v>
      </c>
      <c r="D47" s="244">
        <v>4</v>
      </c>
      <c r="E47" s="303">
        <v>5</v>
      </c>
      <c r="F47" s="303">
        <v>4</v>
      </c>
      <c r="G47" s="305"/>
      <c r="H47" s="305">
        <v>4</v>
      </c>
      <c r="I47" s="306"/>
      <c r="J47" s="302"/>
      <c r="K47" s="302">
        <v>1</v>
      </c>
      <c r="L47" s="306"/>
      <c r="M47" s="300"/>
      <c r="N47" s="300"/>
      <c r="O47" s="300">
        <f t="shared" si="4"/>
        <v>1</v>
      </c>
      <c r="P47" s="244"/>
      <c r="Q47" s="244"/>
    </row>
    <row r="48" spans="1:24" s="218" customFormat="1" ht="21">
      <c r="A48" s="302">
        <v>4</v>
      </c>
      <c r="B48" s="243" t="s">
        <v>105</v>
      </c>
      <c r="C48" s="244">
        <v>4</v>
      </c>
      <c r="D48" s="244">
        <v>3</v>
      </c>
      <c r="E48" s="303">
        <v>5</v>
      </c>
      <c r="F48" s="303">
        <v>4</v>
      </c>
      <c r="G48" s="305"/>
      <c r="H48" s="305">
        <v>2</v>
      </c>
      <c r="I48" s="306"/>
      <c r="J48" s="302"/>
      <c r="K48" s="302"/>
      <c r="L48" s="251">
        <v>1</v>
      </c>
      <c r="M48" s="300"/>
      <c r="N48" s="300"/>
      <c r="O48" s="300">
        <f t="shared" si="4"/>
        <v>1</v>
      </c>
      <c r="P48" s="244"/>
      <c r="Q48" s="244"/>
    </row>
    <row r="49" spans="1:24" s="218" customFormat="1" ht="21">
      <c r="A49" s="302">
        <v>5</v>
      </c>
      <c r="B49" s="243" t="s">
        <v>106</v>
      </c>
      <c r="C49" s="244"/>
      <c r="D49" s="244"/>
      <c r="E49" s="303">
        <v>1</v>
      </c>
      <c r="F49" s="303">
        <v>1</v>
      </c>
      <c r="G49" s="305"/>
      <c r="H49" s="305">
        <v>1</v>
      </c>
      <c r="I49" s="306"/>
      <c r="J49" s="302">
        <v>1</v>
      </c>
      <c r="K49" s="302"/>
      <c r="L49" s="306"/>
      <c r="M49" s="300"/>
      <c r="N49" s="300"/>
      <c r="O49" s="300">
        <f t="shared" si="4"/>
        <v>1</v>
      </c>
      <c r="P49" s="244"/>
      <c r="Q49" s="244"/>
    </row>
    <row r="50" spans="1:24" s="218" customFormat="1" ht="21">
      <c r="A50" s="302">
        <v>6</v>
      </c>
      <c r="B50" s="243" t="s">
        <v>107</v>
      </c>
      <c r="C50" s="244"/>
      <c r="D50" s="244"/>
      <c r="E50" s="303">
        <v>2</v>
      </c>
      <c r="F50" s="303">
        <v>2</v>
      </c>
      <c r="G50" s="305"/>
      <c r="H50" s="305">
        <v>1</v>
      </c>
      <c r="I50" s="306"/>
      <c r="J50" s="302">
        <v>1</v>
      </c>
      <c r="K50" s="302"/>
      <c r="L50" s="306"/>
      <c r="M50" s="300"/>
      <c r="N50" s="300"/>
      <c r="O50" s="300">
        <f t="shared" si="4"/>
        <v>1</v>
      </c>
      <c r="P50" s="244"/>
      <c r="Q50" s="244"/>
    </row>
    <row r="51" spans="1:24" s="218" customFormat="1" ht="21">
      <c r="A51" s="302">
        <v>7</v>
      </c>
      <c r="B51" s="243" t="s">
        <v>50</v>
      </c>
      <c r="C51" s="244">
        <v>4</v>
      </c>
      <c r="D51" s="244">
        <v>4</v>
      </c>
      <c r="E51" s="308"/>
      <c r="F51" s="308"/>
      <c r="G51" s="305"/>
      <c r="H51" s="305">
        <v>1</v>
      </c>
      <c r="I51" s="306"/>
      <c r="J51" s="302"/>
      <c r="K51" s="302"/>
      <c r="L51" s="306"/>
      <c r="M51" s="300"/>
      <c r="N51" s="300"/>
      <c r="O51" s="300">
        <f t="shared" si="4"/>
        <v>0</v>
      </c>
      <c r="P51" s="244"/>
      <c r="Q51" s="244"/>
    </row>
    <row r="52" spans="1:24" s="218" customFormat="1" ht="21">
      <c r="A52" s="302">
        <v>8</v>
      </c>
      <c r="B52" s="243" t="s">
        <v>51</v>
      </c>
      <c r="C52" s="244"/>
      <c r="D52" s="244"/>
      <c r="E52" s="308"/>
      <c r="F52" s="308"/>
      <c r="G52" s="305"/>
      <c r="H52" s="305"/>
      <c r="I52" s="306"/>
      <c r="J52" s="302"/>
      <c r="K52" s="302"/>
      <c r="L52" s="306"/>
      <c r="M52" s="300"/>
      <c r="N52" s="300"/>
      <c r="O52" s="300">
        <f t="shared" si="4"/>
        <v>0</v>
      </c>
      <c r="P52" s="244"/>
      <c r="Q52" s="244"/>
    </row>
    <row r="53" spans="1:24" s="218" customFormat="1" ht="21">
      <c r="A53" s="302">
        <v>9</v>
      </c>
      <c r="B53" s="243" t="s">
        <v>108</v>
      </c>
      <c r="C53" s="244"/>
      <c r="D53" s="244"/>
      <c r="E53" s="308"/>
      <c r="F53" s="308"/>
      <c r="G53" s="305"/>
      <c r="H53" s="305">
        <v>4</v>
      </c>
      <c r="I53" s="306"/>
      <c r="J53" s="302">
        <v>2</v>
      </c>
      <c r="K53" s="302"/>
      <c r="L53" s="306"/>
      <c r="M53" s="300">
        <v>1</v>
      </c>
      <c r="N53" s="300"/>
      <c r="O53" s="300">
        <f t="shared" si="4"/>
        <v>3</v>
      </c>
      <c r="P53" s="244"/>
      <c r="Q53" s="244"/>
    </row>
    <row r="54" spans="1:24" s="218" customFormat="1" ht="21">
      <c r="A54" s="302">
        <v>10</v>
      </c>
      <c r="B54" s="243" t="s">
        <v>52</v>
      </c>
      <c r="C54" s="244"/>
      <c r="D54" s="244"/>
      <c r="E54" s="308"/>
      <c r="F54" s="308"/>
      <c r="G54" s="305"/>
      <c r="H54" s="305"/>
      <c r="I54" s="306"/>
      <c r="J54" s="302"/>
      <c r="K54" s="302"/>
      <c r="L54" s="306"/>
      <c r="M54" s="300"/>
      <c r="N54" s="300"/>
      <c r="O54" s="300">
        <f t="shared" si="4"/>
        <v>0</v>
      </c>
      <c r="P54" s="244"/>
      <c r="Q54" s="244"/>
    </row>
    <row r="55" spans="1:24" s="218" customFormat="1" ht="21">
      <c r="A55" s="309">
        <v>11</v>
      </c>
      <c r="B55" s="253" t="s">
        <v>53</v>
      </c>
      <c r="C55" s="254"/>
      <c r="D55" s="254"/>
      <c r="E55" s="310"/>
      <c r="F55" s="310"/>
      <c r="G55" s="311"/>
      <c r="H55" s="311">
        <v>3</v>
      </c>
      <c r="I55" s="312"/>
      <c r="J55" s="309">
        <v>2</v>
      </c>
      <c r="K55" s="309"/>
      <c r="L55" s="312"/>
      <c r="M55" s="313"/>
      <c r="N55" s="313"/>
      <c r="O55" s="300">
        <f t="shared" si="4"/>
        <v>2</v>
      </c>
      <c r="P55" s="254"/>
      <c r="Q55" s="254"/>
    </row>
    <row r="56" spans="1:24" s="218" customFormat="1" ht="21">
      <c r="A56" s="302">
        <v>12</v>
      </c>
      <c r="B56" s="243" t="s">
        <v>109</v>
      </c>
      <c r="C56" s="244">
        <v>2</v>
      </c>
      <c r="D56" s="244">
        <v>2</v>
      </c>
      <c r="E56" s="308"/>
      <c r="F56" s="308"/>
      <c r="G56" s="305"/>
      <c r="H56" s="270"/>
      <c r="I56" s="306"/>
      <c r="J56" s="302"/>
      <c r="K56" s="302"/>
      <c r="L56" s="306"/>
      <c r="M56" s="300"/>
      <c r="N56" s="300"/>
      <c r="O56" s="300">
        <f t="shared" si="4"/>
        <v>0</v>
      </c>
      <c r="P56" s="244"/>
      <c r="Q56" s="244"/>
    </row>
    <row r="57" spans="1:24" s="218" customFormat="1" ht="21">
      <c r="A57" s="263"/>
      <c r="B57" s="314" t="s">
        <v>4</v>
      </c>
      <c r="C57" s="288" t="s">
        <v>110</v>
      </c>
      <c r="D57" s="288">
        <f>SUM(D45:D55)</f>
        <v>31</v>
      </c>
      <c r="E57" s="287">
        <f t="shared" ref="E57:N57" si="5">SUM(E45:E55)</f>
        <v>38</v>
      </c>
      <c r="F57" s="287">
        <f t="shared" si="5"/>
        <v>30</v>
      </c>
      <c r="G57" s="288"/>
      <c r="H57" s="288">
        <f>SUM(H45:H56)</f>
        <v>23</v>
      </c>
      <c r="I57" s="315">
        <f t="shared" si="5"/>
        <v>0</v>
      </c>
      <c r="J57" s="315">
        <f t="shared" si="5"/>
        <v>6</v>
      </c>
      <c r="K57" s="315">
        <f t="shared" si="5"/>
        <v>2</v>
      </c>
      <c r="L57" s="315">
        <f t="shared" si="5"/>
        <v>1</v>
      </c>
      <c r="M57" s="315">
        <f t="shared" si="5"/>
        <v>1</v>
      </c>
      <c r="N57" s="315">
        <f t="shared" si="5"/>
        <v>0</v>
      </c>
      <c r="O57" s="300">
        <f t="shared" si="4"/>
        <v>10</v>
      </c>
      <c r="P57" s="316"/>
      <c r="Q57" s="316"/>
    </row>
    <row r="58" spans="1:24" s="202" customFormat="1">
      <c r="A58" s="194"/>
      <c r="B58" s="194" t="s">
        <v>31</v>
      </c>
      <c r="C58" s="196"/>
      <c r="D58" s="199"/>
      <c r="E58" s="274"/>
      <c r="F58" s="317"/>
      <c r="G58" s="318"/>
      <c r="H58" s="189"/>
      <c r="I58" s="195"/>
      <c r="J58" s="195"/>
      <c r="K58" s="199"/>
      <c r="L58" s="200"/>
      <c r="M58" s="319"/>
      <c r="N58" s="195"/>
      <c r="O58" s="195"/>
      <c r="P58" s="195"/>
      <c r="Q58" s="192"/>
      <c r="R58" s="192"/>
      <c r="S58" s="192"/>
    </row>
    <row r="59" spans="1:24" s="218" customFormat="1" ht="37.5">
      <c r="A59" s="1286" t="s">
        <v>96</v>
      </c>
      <c r="B59" s="275"/>
      <c r="C59" s="276" t="s">
        <v>76</v>
      </c>
      <c r="D59" s="277"/>
      <c r="E59" s="278" t="s">
        <v>57</v>
      </c>
      <c r="F59" s="279"/>
      <c r="G59" s="280" t="s">
        <v>101</v>
      </c>
      <c r="H59" s="281"/>
      <c r="I59" s="1241" t="s">
        <v>39</v>
      </c>
      <c r="J59" s="1242"/>
      <c r="K59" s="1242"/>
      <c r="L59" s="1242"/>
      <c r="M59" s="1242"/>
      <c r="N59" s="1242"/>
      <c r="O59" s="1243"/>
      <c r="P59" s="282" t="s">
        <v>58</v>
      </c>
      <c r="Q59" s="283" t="s">
        <v>58</v>
      </c>
      <c r="R59" s="192"/>
    </row>
    <row r="60" spans="1:24" s="218" customFormat="1" ht="62.25" customHeight="1">
      <c r="A60" s="1287"/>
      <c r="B60" s="284" t="s">
        <v>32</v>
      </c>
      <c r="C60" s="135" t="s">
        <v>80</v>
      </c>
      <c r="D60" s="136" t="s">
        <v>111</v>
      </c>
      <c r="E60" s="286" t="s">
        <v>55</v>
      </c>
      <c r="F60" s="287" t="s">
        <v>56</v>
      </c>
      <c r="G60" s="714" t="s">
        <v>55</v>
      </c>
      <c r="H60" s="715" t="s">
        <v>56</v>
      </c>
      <c r="I60" s="289" t="s">
        <v>5</v>
      </c>
      <c r="J60" s="289" t="s">
        <v>6</v>
      </c>
      <c r="K60" s="290" t="s">
        <v>40</v>
      </c>
      <c r="L60" s="289" t="s">
        <v>41</v>
      </c>
      <c r="M60" s="291" t="s">
        <v>49</v>
      </c>
      <c r="N60" s="291" t="s">
        <v>48</v>
      </c>
      <c r="O60" s="290" t="s">
        <v>4</v>
      </c>
      <c r="P60" s="292" t="s">
        <v>55</v>
      </c>
      <c r="Q60" s="320" t="s">
        <v>56</v>
      </c>
      <c r="R60" s="192"/>
    </row>
    <row r="61" spans="1:24" s="202" customFormat="1">
      <c r="A61" s="321" t="s">
        <v>33</v>
      </c>
      <c r="B61" s="322" t="s">
        <v>34</v>
      </c>
      <c r="C61" s="232"/>
      <c r="D61" s="232"/>
      <c r="E61" s="295"/>
      <c r="F61" s="295"/>
      <c r="G61" s="241"/>
      <c r="H61" s="241"/>
      <c r="I61" s="323"/>
      <c r="J61" s="324"/>
      <c r="K61" s="325"/>
      <c r="L61" s="326"/>
      <c r="M61" s="327"/>
      <c r="N61" s="327"/>
      <c r="O61" s="328">
        <f>SUM(I61:N61)</f>
        <v>0</v>
      </c>
      <c r="P61" s="232"/>
      <c r="Q61" s="232"/>
      <c r="R61" s="192"/>
    </row>
    <row r="62" spans="1:24" s="218" customFormat="1">
      <c r="A62" s="242">
        <v>1</v>
      </c>
      <c r="B62" s="329" t="s">
        <v>9</v>
      </c>
      <c r="C62" s="244">
        <v>16.786000000000001</v>
      </c>
      <c r="D62" s="244">
        <f>+C62*0.3</f>
        <v>5.0358000000000001</v>
      </c>
      <c r="E62" s="303"/>
      <c r="F62" s="303"/>
      <c r="G62" s="305"/>
      <c r="H62" s="305"/>
      <c r="I62" s="330"/>
      <c r="J62" s="306">
        <v>5</v>
      </c>
      <c r="K62" s="331"/>
      <c r="L62" s="306"/>
      <c r="M62" s="302">
        <v>3</v>
      </c>
      <c r="N62" s="302">
        <v>1</v>
      </c>
      <c r="O62" s="332">
        <f t="shared" ref="O62:O68" si="6">SUM(I62:N62)</f>
        <v>9</v>
      </c>
      <c r="P62" s="244"/>
      <c r="Q62" s="244"/>
      <c r="R62" s="192"/>
    </row>
    <row r="63" spans="1:24" s="218" customFormat="1">
      <c r="A63" s="242">
        <v>2</v>
      </c>
      <c r="B63" s="329" t="s">
        <v>8</v>
      </c>
      <c r="C63" s="244">
        <v>3</v>
      </c>
      <c r="D63" s="244">
        <f t="shared" ref="D63:D68" si="7">+C63*0.3</f>
        <v>0.89999999999999991</v>
      </c>
      <c r="E63" s="303"/>
      <c r="F63" s="303"/>
      <c r="G63" s="305"/>
      <c r="H63" s="305"/>
      <c r="I63" s="330"/>
      <c r="J63" s="306"/>
      <c r="K63" s="331"/>
      <c r="L63" s="306"/>
      <c r="M63" s="302">
        <v>1</v>
      </c>
      <c r="N63" s="302"/>
      <c r="O63" s="332">
        <f t="shared" si="6"/>
        <v>1</v>
      </c>
      <c r="P63" s="244"/>
      <c r="Q63" s="244"/>
      <c r="R63" s="192"/>
    </row>
    <row r="64" spans="1:24" s="218" customFormat="1">
      <c r="A64" s="242">
        <v>3</v>
      </c>
      <c r="B64" s="329" t="s">
        <v>90</v>
      </c>
      <c r="C64" s="244"/>
      <c r="D64" s="244">
        <f t="shared" si="7"/>
        <v>0</v>
      </c>
      <c r="E64" s="303"/>
      <c r="F64" s="303"/>
      <c r="G64" s="305"/>
      <c r="H64" s="305"/>
      <c r="I64" s="330"/>
      <c r="J64" s="306"/>
      <c r="K64" s="331"/>
      <c r="L64" s="306"/>
      <c r="M64" s="302">
        <v>1</v>
      </c>
      <c r="N64" s="302"/>
      <c r="O64" s="332">
        <f t="shared" si="6"/>
        <v>1</v>
      </c>
      <c r="P64" s="244"/>
      <c r="Q64" s="244"/>
      <c r="R64" s="192"/>
      <c r="S64" s="192"/>
      <c r="T64" s="192"/>
      <c r="U64" s="192"/>
      <c r="V64" s="192"/>
      <c r="W64" s="192"/>
      <c r="X64" s="192"/>
    </row>
    <row r="65" spans="1:25" s="218" customFormat="1">
      <c r="A65" s="242">
        <v>4</v>
      </c>
      <c r="B65" s="329" t="s">
        <v>7</v>
      </c>
      <c r="C65" s="244">
        <v>2</v>
      </c>
      <c r="D65" s="244">
        <f t="shared" si="7"/>
        <v>0.6</v>
      </c>
      <c r="E65" s="303"/>
      <c r="F65" s="303"/>
      <c r="G65" s="305"/>
      <c r="H65" s="305"/>
      <c r="I65" s="330"/>
      <c r="J65" s="306"/>
      <c r="K65" s="331"/>
      <c r="L65" s="306"/>
      <c r="M65" s="302">
        <v>1</v>
      </c>
      <c r="N65" s="302"/>
      <c r="O65" s="332">
        <f t="shared" si="6"/>
        <v>1</v>
      </c>
      <c r="P65" s="244"/>
      <c r="Q65" s="244"/>
      <c r="R65" s="192"/>
      <c r="S65" s="192"/>
      <c r="T65" s="192"/>
      <c r="U65" s="192"/>
      <c r="V65" s="192"/>
      <c r="W65" s="192"/>
      <c r="X65" s="192"/>
    </row>
    <row r="66" spans="1:25" s="218" customFormat="1">
      <c r="A66" s="242">
        <v>5</v>
      </c>
      <c r="B66" s="329" t="s">
        <v>35</v>
      </c>
      <c r="C66" s="244"/>
      <c r="D66" s="244">
        <f t="shared" si="7"/>
        <v>0</v>
      </c>
      <c r="E66" s="303"/>
      <c r="F66" s="303"/>
      <c r="G66" s="305"/>
      <c r="H66" s="305"/>
      <c r="I66" s="330"/>
      <c r="J66" s="306"/>
      <c r="K66" s="331"/>
      <c r="L66" s="306"/>
      <c r="M66" s="302"/>
      <c r="N66" s="302"/>
      <c r="O66" s="332">
        <f t="shared" si="6"/>
        <v>0</v>
      </c>
      <c r="P66" s="244"/>
      <c r="Q66" s="244"/>
      <c r="R66" s="192"/>
      <c r="S66" s="192"/>
      <c r="T66" s="192"/>
      <c r="U66" s="192"/>
      <c r="V66" s="192"/>
      <c r="W66" s="192"/>
      <c r="X66" s="192"/>
    </row>
    <row r="67" spans="1:25" s="218" customFormat="1">
      <c r="A67" s="242">
        <v>6</v>
      </c>
      <c r="B67" s="329" t="s">
        <v>36</v>
      </c>
      <c r="C67" s="244"/>
      <c r="D67" s="244">
        <f t="shared" si="7"/>
        <v>0</v>
      </c>
      <c r="E67" s="303"/>
      <c r="F67" s="303"/>
      <c r="G67" s="305"/>
      <c r="H67" s="305"/>
      <c r="I67" s="330"/>
      <c r="J67" s="306"/>
      <c r="K67" s="331"/>
      <c r="L67" s="306"/>
      <c r="M67" s="302"/>
      <c r="N67" s="302"/>
      <c r="O67" s="332">
        <f t="shared" si="6"/>
        <v>0</v>
      </c>
      <c r="P67" s="244"/>
      <c r="Q67" s="244"/>
      <c r="R67" s="192"/>
      <c r="S67" s="192"/>
      <c r="T67" s="192"/>
      <c r="U67" s="192"/>
      <c r="V67" s="192"/>
      <c r="W67" s="192"/>
      <c r="X67" s="192"/>
    </row>
    <row r="68" spans="1:25" s="218" customFormat="1">
      <c r="A68" s="242">
        <v>7</v>
      </c>
      <c r="B68" s="329" t="s">
        <v>12</v>
      </c>
      <c r="C68" s="244"/>
      <c r="D68" s="244">
        <f t="shared" si="7"/>
        <v>0</v>
      </c>
      <c r="E68" s="333"/>
      <c r="F68" s="333"/>
      <c r="G68" s="305"/>
      <c r="H68" s="305"/>
      <c r="I68" s="330"/>
      <c r="J68" s="306"/>
      <c r="K68" s="331"/>
      <c r="L68" s="306"/>
      <c r="M68" s="302"/>
      <c r="N68" s="302"/>
      <c r="O68" s="332">
        <f t="shared" si="6"/>
        <v>0</v>
      </c>
      <c r="P68" s="244"/>
      <c r="Q68" s="244"/>
      <c r="R68" s="192"/>
      <c r="S68" s="192"/>
      <c r="T68" s="192"/>
      <c r="U68" s="192"/>
      <c r="V68" s="192"/>
      <c r="W68" s="192"/>
      <c r="X68" s="192"/>
    </row>
    <row r="69" spans="1:25" s="218" customFormat="1">
      <c r="A69" s="334"/>
      <c r="B69" s="335" t="s">
        <v>4</v>
      </c>
      <c r="C69" s="288"/>
      <c r="D69" s="288"/>
      <c r="E69" s="336">
        <v>40.799999999999997</v>
      </c>
      <c r="F69" s="336">
        <v>32.64</v>
      </c>
      <c r="G69" s="1181">
        <v>40.799999999999997</v>
      </c>
      <c r="H69" s="1181">
        <v>32.64</v>
      </c>
      <c r="I69" s="337">
        <f t="shared" ref="I69:O69" ca="1" si="8">SUM(I62:I74)</f>
        <v>0</v>
      </c>
      <c r="J69" s="338">
        <f t="shared" ca="1" si="8"/>
        <v>5</v>
      </c>
      <c r="K69" s="338">
        <f t="shared" ca="1" si="8"/>
        <v>0</v>
      </c>
      <c r="L69" s="338">
        <f t="shared" ca="1" si="8"/>
        <v>0</v>
      </c>
      <c r="M69" s="338">
        <f t="shared" ca="1" si="8"/>
        <v>6</v>
      </c>
      <c r="N69" s="338">
        <f t="shared" ca="1" si="8"/>
        <v>1</v>
      </c>
      <c r="O69" s="339">
        <f t="shared" ca="1" si="8"/>
        <v>12</v>
      </c>
      <c r="P69" s="316"/>
      <c r="Q69" s="316"/>
      <c r="R69" s="192"/>
      <c r="S69" s="192"/>
      <c r="T69" s="192"/>
      <c r="U69" s="192"/>
      <c r="V69" s="192"/>
      <c r="W69" s="192"/>
      <c r="X69" s="192"/>
    </row>
    <row r="70" spans="1:25" s="202" customFormat="1" ht="63.75">
      <c r="A70" s="340" t="s">
        <v>37</v>
      </c>
      <c r="B70" s="341" t="s">
        <v>38</v>
      </c>
      <c r="C70" s="342" t="s">
        <v>112</v>
      </c>
      <c r="D70" s="343" t="s">
        <v>113</v>
      </c>
      <c r="E70" s="278" t="s">
        <v>57</v>
      </c>
      <c r="F70" s="279"/>
      <c r="G70" s="280" t="s">
        <v>101</v>
      </c>
      <c r="H70" s="281"/>
      <c r="I70" s="344"/>
      <c r="J70" s="345"/>
      <c r="K70" s="346"/>
      <c r="L70" s="347"/>
      <c r="M70" s="344"/>
      <c r="N70" s="344"/>
      <c r="O70" s="348"/>
      <c r="P70" s="343"/>
      <c r="Q70" s="277"/>
      <c r="R70" s="192"/>
      <c r="S70" s="192"/>
      <c r="T70" s="192"/>
      <c r="U70" s="192"/>
      <c r="V70" s="192"/>
      <c r="W70" s="192"/>
      <c r="X70" s="192"/>
    </row>
    <row r="71" spans="1:25" s="218" customFormat="1">
      <c r="A71" s="298">
        <v>1</v>
      </c>
      <c r="B71" s="231" t="s">
        <v>22</v>
      </c>
      <c r="C71" s="232" t="s">
        <v>3</v>
      </c>
      <c r="D71" s="343"/>
      <c r="E71" s="295"/>
      <c r="F71" s="295"/>
      <c r="G71" s="241"/>
      <c r="H71" s="241"/>
      <c r="I71" s="349"/>
      <c r="J71" s="297"/>
      <c r="K71" s="299"/>
      <c r="L71" s="297"/>
      <c r="M71" s="298"/>
      <c r="N71" s="298"/>
      <c r="O71" s="298"/>
      <c r="P71" s="232"/>
      <c r="Q71" s="232"/>
      <c r="R71" s="192"/>
      <c r="S71" s="192"/>
      <c r="T71" s="192"/>
      <c r="U71" s="192"/>
      <c r="V71" s="192"/>
      <c r="W71" s="192"/>
      <c r="X71" s="192"/>
    </row>
    <row r="72" spans="1:25" s="218" customFormat="1">
      <c r="A72" s="298">
        <v>2</v>
      </c>
      <c r="B72" s="243" t="s">
        <v>20</v>
      </c>
      <c r="C72" s="350"/>
      <c r="D72" s="351"/>
      <c r="E72" s="352"/>
      <c r="F72" s="353"/>
      <c r="G72" s="354"/>
      <c r="H72" s="305"/>
      <c r="I72" s="355"/>
      <c r="J72" s="306"/>
      <c r="K72" s="300"/>
      <c r="L72" s="306"/>
      <c r="M72" s="302"/>
      <c r="N72" s="302"/>
      <c r="O72" s="302"/>
      <c r="P72" s="356"/>
      <c r="Q72" s="357"/>
      <c r="R72" s="192"/>
      <c r="S72" s="192"/>
      <c r="T72" s="192"/>
      <c r="U72" s="192"/>
      <c r="V72" s="192"/>
      <c r="W72" s="192"/>
      <c r="X72" s="192"/>
    </row>
    <row r="73" spans="1:25" s="218" customFormat="1">
      <c r="A73" s="298">
        <v>3</v>
      </c>
      <c r="B73" s="253" t="s">
        <v>24</v>
      </c>
      <c r="C73" s="358">
        <v>3</v>
      </c>
      <c r="D73" s="351">
        <v>9</v>
      </c>
      <c r="E73" s="359"/>
      <c r="F73" s="360"/>
      <c r="G73" s="361"/>
      <c r="H73" s="311"/>
      <c r="I73" s="362"/>
      <c r="J73" s="312"/>
      <c r="K73" s="313"/>
      <c r="L73" s="312"/>
      <c r="M73" s="309"/>
      <c r="N73" s="309"/>
      <c r="O73" s="309"/>
      <c r="P73" s="363"/>
      <c r="Q73" s="364"/>
      <c r="R73" s="192"/>
      <c r="S73" s="192"/>
      <c r="T73" s="192"/>
      <c r="U73" s="192"/>
      <c r="V73" s="192"/>
      <c r="W73" s="192"/>
      <c r="X73" s="192"/>
    </row>
    <row r="74" spans="1:25" s="218" customFormat="1">
      <c r="A74" s="298">
        <v>4</v>
      </c>
      <c r="B74" s="365" t="s">
        <v>114</v>
      </c>
      <c r="C74" s="254">
        <v>1</v>
      </c>
      <c r="D74" s="244">
        <f>+C74*0.3</f>
        <v>0.3</v>
      </c>
      <c r="E74" s="366"/>
      <c r="F74" s="366"/>
      <c r="G74" s="311"/>
      <c r="H74" s="311"/>
      <c r="I74" s="367"/>
      <c r="J74" s="312"/>
      <c r="K74" s="368"/>
      <c r="L74" s="312"/>
      <c r="M74" s="309"/>
      <c r="N74" s="309"/>
      <c r="O74" s="369">
        <f>SUM(I74:N74)</f>
        <v>0</v>
      </c>
      <c r="P74" s="254"/>
      <c r="Q74" s="254"/>
      <c r="R74" s="192"/>
      <c r="S74" s="192"/>
      <c r="T74" s="192"/>
      <c r="U74" s="192"/>
      <c r="V74" s="192"/>
      <c r="W74" s="192"/>
      <c r="X74" s="192"/>
    </row>
    <row r="75" spans="1:25" s="218" customFormat="1">
      <c r="A75" s="334"/>
      <c r="B75" s="335" t="s">
        <v>4</v>
      </c>
      <c r="C75" s="370">
        <f>SUM(C73:C74)</f>
        <v>4</v>
      </c>
      <c r="D75" s="370">
        <f>SUM(D73:D74)</f>
        <v>9.3000000000000007</v>
      </c>
      <c r="E75" s="336">
        <v>12</v>
      </c>
      <c r="F75" s="336">
        <v>9.6</v>
      </c>
      <c r="G75" s="1181">
        <v>12</v>
      </c>
      <c r="H75" s="1181">
        <v>9.6</v>
      </c>
      <c r="I75" s="372">
        <f t="shared" ref="I75:Q75" si="9">SUM(I72)</f>
        <v>0</v>
      </c>
      <c r="J75" s="373">
        <f t="shared" si="9"/>
        <v>0</v>
      </c>
      <c r="K75" s="373">
        <f t="shared" si="9"/>
        <v>0</v>
      </c>
      <c r="L75" s="373">
        <f t="shared" si="9"/>
        <v>0</v>
      </c>
      <c r="M75" s="373">
        <f t="shared" si="9"/>
        <v>0</v>
      </c>
      <c r="N75" s="373">
        <f t="shared" si="9"/>
        <v>0</v>
      </c>
      <c r="O75" s="373">
        <f t="shared" si="9"/>
        <v>0</v>
      </c>
      <c r="P75" s="374">
        <f t="shared" si="9"/>
        <v>0</v>
      </c>
      <c r="Q75" s="374">
        <f t="shared" si="9"/>
        <v>0</v>
      </c>
      <c r="R75" s="192"/>
      <c r="S75" s="192"/>
      <c r="T75" s="192"/>
      <c r="U75" s="192"/>
      <c r="V75" s="192"/>
      <c r="W75" s="192"/>
      <c r="X75" s="192"/>
    </row>
    <row r="76" spans="1:25" s="218" customFormat="1">
      <c r="A76" s="157"/>
      <c r="B76" s="157"/>
      <c r="C76" s="375"/>
      <c r="D76" s="375"/>
      <c r="E76" s="375"/>
      <c r="F76" s="375"/>
      <c r="G76" s="376"/>
      <c r="H76" s="376"/>
      <c r="I76" s="375"/>
      <c r="J76" s="375"/>
      <c r="K76" s="375"/>
      <c r="L76" s="375"/>
      <c r="M76" s="375"/>
      <c r="N76" s="375"/>
      <c r="O76" s="375"/>
      <c r="P76" s="375"/>
      <c r="Q76" s="375"/>
      <c r="R76" s="192"/>
      <c r="S76" s="192"/>
      <c r="T76" s="192"/>
      <c r="U76" s="192"/>
      <c r="V76" s="192"/>
      <c r="W76" s="192"/>
      <c r="X76" s="192"/>
    </row>
    <row r="77" spans="1:25" s="218" customFormat="1">
      <c r="A77" s="157"/>
      <c r="B77" s="157"/>
      <c r="C77" s="375"/>
      <c r="D77" s="375"/>
      <c r="E77" s="375"/>
      <c r="F77" s="375"/>
      <c r="G77" s="376"/>
      <c r="H77" s="376"/>
      <c r="I77" s="375"/>
      <c r="J77" s="375"/>
      <c r="K77" s="375"/>
      <c r="L77" s="375"/>
      <c r="M77" s="375"/>
      <c r="N77" s="375"/>
      <c r="O77" s="375"/>
      <c r="P77" s="375"/>
      <c r="Q77" s="375"/>
      <c r="R77" s="192"/>
      <c r="S77" s="192"/>
      <c r="T77" s="192"/>
      <c r="U77" s="192"/>
      <c r="V77" s="192"/>
      <c r="W77" s="192"/>
      <c r="X77" s="192"/>
    </row>
    <row r="78" spans="1:25" s="218" customFormat="1">
      <c r="A78" s="157"/>
      <c r="B78" s="157"/>
      <c r="C78" s="375"/>
      <c r="D78" s="375"/>
      <c r="E78" s="375"/>
      <c r="F78" s="375"/>
      <c r="G78" s="376"/>
      <c r="H78" s="376"/>
      <c r="I78" s="375"/>
      <c r="J78" s="375"/>
      <c r="K78" s="375"/>
      <c r="L78" s="375"/>
      <c r="M78" s="375"/>
      <c r="N78" s="375"/>
      <c r="O78" s="375"/>
      <c r="P78" s="375"/>
      <c r="Q78" s="375"/>
      <c r="R78" s="192"/>
      <c r="S78" s="192"/>
      <c r="T78" s="192"/>
      <c r="U78" s="192"/>
      <c r="V78" s="192"/>
      <c r="W78" s="192"/>
      <c r="X78" s="192"/>
    </row>
    <row r="79" spans="1:25" s="218" customFormat="1">
      <c r="A79" s="157"/>
      <c r="B79" s="157"/>
      <c r="C79" s="375"/>
      <c r="D79" s="375"/>
      <c r="E79" s="375"/>
      <c r="F79" s="375"/>
      <c r="G79" s="376"/>
      <c r="H79" s="376"/>
      <c r="I79" s="375"/>
      <c r="J79" s="375"/>
      <c r="K79" s="375"/>
      <c r="L79" s="375"/>
      <c r="M79" s="375"/>
      <c r="N79" s="375"/>
      <c r="O79" s="375"/>
      <c r="P79" s="375"/>
      <c r="Q79" s="375"/>
      <c r="R79" s="192"/>
      <c r="S79" s="192"/>
      <c r="T79" s="192"/>
      <c r="U79" s="192"/>
      <c r="V79" s="192"/>
      <c r="W79" s="192"/>
      <c r="X79" s="192"/>
    </row>
    <row r="80" spans="1:25" s="218" customFormat="1">
      <c r="A80" s="157"/>
      <c r="B80" s="377"/>
      <c r="C80" s="375"/>
      <c r="D80" s="273"/>
      <c r="E80" s="375"/>
      <c r="F80" s="273"/>
      <c r="G80" s="378"/>
      <c r="H80" s="189"/>
      <c r="I80" s="157"/>
      <c r="J80" s="157"/>
      <c r="K80" s="273"/>
      <c r="L80" s="379"/>
      <c r="M80" s="380"/>
      <c r="N80" s="157"/>
      <c r="O80" s="157"/>
      <c r="P80" s="157"/>
      <c r="Q80" s="192"/>
      <c r="R80" s="192"/>
      <c r="S80" s="192"/>
      <c r="T80" s="192"/>
      <c r="U80" s="192"/>
      <c r="V80" s="192"/>
      <c r="W80" s="192"/>
      <c r="X80" s="192"/>
      <c r="Y80" s="192"/>
    </row>
    <row r="81" spans="1:25" s="218" customFormat="1">
      <c r="A81" s="157"/>
      <c r="B81" s="377"/>
      <c r="C81" s="375"/>
      <c r="D81" s="273"/>
      <c r="E81" s="375"/>
      <c r="F81" s="273"/>
      <c r="G81" s="378"/>
      <c r="H81" s="189"/>
      <c r="I81" s="157"/>
      <c r="J81" s="157"/>
      <c r="K81" s="273"/>
      <c r="L81" s="379"/>
      <c r="M81" s="380"/>
      <c r="N81" s="157"/>
      <c r="O81" s="157"/>
      <c r="P81" s="157"/>
      <c r="Q81" s="192"/>
      <c r="R81" s="192"/>
      <c r="S81" s="192"/>
      <c r="T81" s="192"/>
      <c r="U81" s="192"/>
      <c r="V81" s="192"/>
      <c r="W81" s="192"/>
      <c r="X81" s="192"/>
      <c r="Y81" s="192"/>
    </row>
    <row r="82" spans="1:25" s="218" customFormat="1">
      <c r="A82" s="157"/>
      <c r="B82" s="157" t="s">
        <v>115</v>
      </c>
      <c r="C82" s="375">
        <v>7</v>
      </c>
      <c r="D82" s="273" t="s">
        <v>116</v>
      </c>
      <c r="E82" s="375">
        <v>7</v>
      </c>
      <c r="F82" s="273" t="s">
        <v>116</v>
      </c>
      <c r="G82" s="378"/>
      <c r="H82" s="189"/>
      <c r="I82" s="157"/>
      <c r="J82" s="157"/>
      <c r="K82" s="273"/>
      <c r="L82" s="379"/>
      <c r="M82" s="380"/>
      <c r="N82" s="157"/>
      <c r="O82" s="157"/>
      <c r="P82" s="157"/>
      <c r="Q82" s="192"/>
      <c r="R82" s="192"/>
      <c r="S82" s="192"/>
      <c r="T82" s="192"/>
      <c r="U82" s="192"/>
      <c r="V82" s="192"/>
      <c r="W82" s="192"/>
      <c r="X82" s="192"/>
      <c r="Y82" s="192"/>
    </row>
    <row r="83" spans="1:25" s="218" customFormat="1">
      <c r="A83" s="157"/>
      <c r="B83" s="157" t="s">
        <v>117</v>
      </c>
      <c r="C83" s="375">
        <v>2</v>
      </c>
      <c r="D83" s="273" t="s">
        <v>116</v>
      </c>
      <c r="E83" s="375">
        <v>2</v>
      </c>
      <c r="F83" s="273" t="s">
        <v>116</v>
      </c>
      <c r="G83" s="378"/>
      <c r="H83" s="189"/>
      <c r="I83" s="157"/>
      <c r="J83" s="157"/>
      <c r="K83" s="273"/>
      <c r="L83" s="379"/>
      <c r="M83" s="380"/>
      <c r="N83" s="157"/>
      <c r="O83" s="157"/>
      <c r="P83" s="157"/>
      <c r="Q83" s="192"/>
      <c r="R83" s="192"/>
      <c r="S83" s="192"/>
      <c r="T83" s="192"/>
      <c r="U83" s="192"/>
      <c r="V83" s="192"/>
      <c r="W83" s="192"/>
      <c r="X83" s="192"/>
      <c r="Y83" s="192"/>
    </row>
    <row r="84" spans="1:25" s="218" customFormat="1">
      <c r="A84" s="157"/>
      <c r="B84" s="157" t="s">
        <v>118</v>
      </c>
      <c r="C84" s="375">
        <v>19</v>
      </c>
      <c r="D84" s="273" t="s">
        <v>116</v>
      </c>
      <c r="E84" s="375">
        <v>19</v>
      </c>
      <c r="F84" s="273" t="s">
        <v>116</v>
      </c>
      <c r="G84" s="378"/>
      <c r="H84" s="189"/>
      <c r="I84" s="157"/>
      <c r="J84" s="157"/>
      <c r="K84" s="273"/>
      <c r="L84" s="379"/>
      <c r="M84" s="380"/>
      <c r="N84" s="157"/>
      <c r="O84" s="157"/>
      <c r="P84" s="157"/>
      <c r="Q84" s="192"/>
      <c r="R84" s="192"/>
      <c r="S84" s="192"/>
      <c r="T84" s="192"/>
      <c r="U84" s="192"/>
      <c r="V84" s="192"/>
      <c r="W84" s="192"/>
      <c r="X84" s="192"/>
      <c r="Y84" s="192"/>
    </row>
    <row r="85" spans="1:25" s="218" customFormat="1">
      <c r="A85" s="157"/>
      <c r="B85" s="157" t="s">
        <v>119</v>
      </c>
      <c r="C85" s="375">
        <v>1</v>
      </c>
      <c r="D85" s="273" t="s">
        <v>116</v>
      </c>
      <c r="E85" s="375">
        <v>1</v>
      </c>
      <c r="F85" s="273" t="s">
        <v>116</v>
      </c>
      <c r="G85" s="378"/>
      <c r="H85" s="189"/>
      <c r="I85" s="157"/>
      <c r="J85" s="157"/>
      <c r="K85" s="273"/>
      <c r="L85" s="379"/>
      <c r="M85" s="380"/>
      <c r="N85" s="157"/>
      <c r="O85" s="157"/>
      <c r="P85" s="157"/>
      <c r="Q85" s="192"/>
      <c r="R85" s="192"/>
      <c r="S85" s="192"/>
      <c r="T85" s="192"/>
      <c r="U85" s="192"/>
      <c r="V85" s="192"/>
      <c r="W85" s="192"/>
      <c r="X85" s="192"/>
      <c r="Y85" s="192"/>
    </row>
    <row r="86" spans="1:25" s="218" customFormat="1">
      <c r="A86" s="157"/>
      <c r="B86" s="157" t="s">
        <v>120</v>
      </c>
      <c r="C86" s="375">
        <v>7</v>
      </c>
      <c r="D86" s="273" t="s">
        <v>116</v>
      </c>
      <c r="E86" s="375">
        <v>7</v>
      </c>
      <c r="F86" s="273" t="s">
        <v>116</v>
      </c>
      <c r="G86" s="378"/>
      <c r="H86" s="189"/>
      <c r="I86" s="157"/>
      <c r="J86" s="157"/>
      <c r="K86" s="273"/>
      <c r="L86" s="379"/>
      <c r="M86" s="380"/>
      <c r="N86" s="157"/>
      <c r="O86" s="157"/>
      <c r="P86" s="157"/>
      <c r="Q86" s="192"/>
      <c r="R86" s="192"/>
      <c r="S86" s="192"/>
      <c r="T86" s="192"/>
      <c r="U86" s="192"/>
      <c r="V86" s="192"/>
      <c r="W86" s="192"/>
      <c r="X86" s="192"/>
      <c r="Y86" s="192"/>
    </row>
    <row r="87" spans="1:25" s="218" customFormat="1">
      <c r="A87" s="157"/>
      <c r="B87" s="157" t="s">
        <v>121</v>
      </c>
      <c r="C87" s="375">
        <v>3</v>
      </c>
      <c r="D87" s="273" t="s">
        <v>116</v>
      </c>
      <c r="E87" s="375">
        <v>3</v>
      </c>
      <c r="F87" s="273" t="s">
        <v>116</v>
      </c>
      <c r="G87" s="378"/>
      <c r="H87" s="189"/>
      <c r="I87" s="157"/>
      <c r="J87" s="157"/>
      <c r="K87" s="273"/>
      <c r="L87" s="379"/>
      <c r="M87" s="380"/>
      <c r="N87" s="157"/>
      <c r="O87" s="157"/>
      <c r="P87" s="157"/>
      <c r="Q87" s="192"/>
      <c r="R87" s="192"/>
      <c r="S87" s="192"/>
      <c r="T87" s="192"/>
      <c r="U87" s="192"/>
      <c r="V87" s="192"/>
      <c r="W87" s="192"/>
      <c r="X87" s="192"/>
      <c r="Y87" s="192"/>
    </row>
    <row r="88" spans="1:25" s="218" customFormat="1" ht="24" thickBot="1">
      <c r="A88" s="157"/>
      <c r="B88" s="157"/>
      <c r="C88" s="381">
        <f>SUM(C82:C87)</f>
        <v>39</v>
      </c>
      <c r="D88" s="273"/>
      <c r="E88" s="381">
        <f>SUM(E82:E87)</f>
        <v>39</v>
      </c>
      <c r="F88" s="273"/>
      <c r="G88" s="378"/>
      <c r="H88" s="189"/>
      <c r="I88" s="157"/>
      <c r="J88" s="157"/>
      <c r="K88" s="273"/>
      <c r="L88" s="379"/>
      <c r="M88" s="380"/>
      <c r="N88" s="157"/>
      <c r="O88" s="157"/>
      <c r="P88" s="157"/>
      <c r="Q88" s="192"/>
      <c r="R88" s="192"/>
      <c r="S88" s="192"/>
      <c r="T88" s="192"/>
      <c r="U88" s="192"/>
      <c r="V88" s="192"/>
      <c r="W88" s="192"/>
      <c r="X88" s="192"/>
      <c r="Y88" s="192"/>
    </row>
    <row r="89" spans="1:25" s="218" customFormat="1" ht="24" thickTop="1">
      <c r="A89" s="157"/>
      <c r="B89" s="157"/>
      <c r="C89" s="375"/>
      <c r="D89" s="273"/>
      <c r="E89" s="375"/>
      <c r="F89" s="273"/>
      <c r="G89" s="378"/>
      <c r="H89" s="189"/>
      <c r="I89" s="157"/>
      <c r="J89" s="157"/>
      <c r="K89" s="273"/>
      <c r="L89" s="379"/>
      <c r="M89" s="380"/>
      <c r="N89" s="157"/>
      <c r="O89" s="157"/>
      <c r="P89" s="157"/>
      <c r="Q89" s="192"/>
      <c r="R89" s="192"/>
      <c r="S89" s="192"/>
      <c r="T89" s="192"/>
      <c r="U89" s="192"/>
      <c r="V89" s="192"/>
      <c r="W89" s="192"/>
      <c r="X89" s="192"/>
      <c r="Y89" s="192"/>
    </row>
    <row r="90" spans="1:25" s="218" customFormat="1">
      <c r="A90" s="157"/>
      <c r="B90" s="157"/>
      <c r="C90" s="375"/>
      <c r="D90" s="273"/>
      <c r="E90" s="375"/>
      <c r="F90" s="273"/>
      <c r="G90" s="378"/>
      <c r="H90" s="189"/>
      <c r="I90" s="157"/>
      <c r="J90" s="157"/>
      <c r="K90" s="273"/>
      <c r="L90" s="379"/>
      <c r="M90" s="380"/>
      <c r="N90" s="157"/>
      <c r="O90" s="157"/>
      <c r="P90" s="157"/>
      <c r="Q90" s="192"/>
      <c r="R90" s="192"/>
      <c r="S90" s="192"/>
      <c r="T90" s="192"/>
      <c r="U90" s="192"/>
      <c r="V90" s="192"/>
      <c r="W90" s="192"/>
      <c r="X90" s="192"/>
      <c r="Y90" s="192"/>
    </row>
    <row r="91" spans="1:25" s="218" customFormat="1">
      <c r="A91" s="157"/>
      <c r="B91" s="157"/>
      <c r="C91" s="375"/>
      <c r="D91" s="273"/>
      <c r="E91" s="375"/>
      <c r="F91" s="273"/>
      <c r="G91" s="378"/>
      <c r="H91" s="189"/>
      <c r="I91" s="157"/>
      <c r="J91" s="157"/>
      <c r="K91" s="273"/>
      <c r="L91" s="379"/>
      <c r="M91" s="380"/>
      <c r="N91" s="157"/>
      <c r="O91" s="157"/>
      <c r="P91" s="157"/>
      <c r="Q91" s="192"/>
      <c r="R91" s="192"/>
      <c r="S91" s="192"/>
      <c r="T91" s="192"/>
      <c r="U91" s="192"/>
      <c r="V91" s="192"/>
      <c r="W91" s="192"/>
      <c r="X91" s="192"/>
      <c r="Y91" s="192"/>
    </row>
    <row r="92" spans="1:25" s="218" customFormat="1">
      <c r="A92" s="157"/>
      <c r="B92" s="157"/>
      <c r="C92" s="375"/>
      <c r="D92" s="273"/>
      <c r="E92" s="375"/>
      <c r="F92" s="273"/>
      <c r="G92" s="378"/>
      <c r="H92" s="189"/>
      <c r="I92" s="157"/>
      <c r="J92" s="157"/>
      <c r="K92" s="273"/>
      <c r="L92" s="379"/>
      <c r="M92" s="380"/>
      <c r="N92" s="157"/>
      <c r="O92" s="157"/>
      <c r="P92" s="157"/>
      <c r="Q92" s="192"/>
      <c r="R92" s="192"/>
      <c r="S92" s="192"/>
      <c r="T92" s="192"/>
      <c r="U92" s="192"/>
      <c r="V92" s="192"/>
      <c r="W92" s="192"/>
      <c r="X92" s="192"/>
      <c r="Y92" s="192"/>
    </row>
    <row r="93" spans="1:25" s="218" customFormat="1">
      <c r="A93" s="157"/>
      <c r="B93" s="157"/>
      <c r="C93" s="375"/>
      <c r="D93" s="273"/>
      <c r="E93" s="375"/>
      <c r="F93" s="273"/>
      <c r="G93" s="378"/>
      <c r="H93" s="189"/>
      <c r="I93" s="157"/>
      <c r="J93" s="157"/>
      <c r="K93" s="273"/>
      <c r="L93" s="379"/>
      <c r="M93" s="380"/>
      <c r="N93" s="157"/>
      <c r="O93" s="157"/>
      <c r="P93" s="157"/>
      <c r="Q93" s="192"/>
      <c r="R93" s="192"/>
      <c r="S93" s="192"/>
      <c r="T93" s="192"/>
      <c r="U93" s="192"/>
      <c r="V93" s="192"/>
      <c r="W93" s="192"/>
      <c r="X93" s="192"/>
      <c r="Y93" s="192"/>
    </row>
    <row r="94" spans="1:25" s="218" customFormat="1">
      <c r="A94" s="157"/>
      <c r="B94" s="157"/>
      <c r="C94" s="375"/>
      <c r="D94" s="273"/>
      <c r="E94" s="375"/>
      <c r="F94" s="273"/>
      <c r="G94" s="378"/>
      <c r="H94" s="189"/>
      <c r="I94" s="157"/>
      <c r="J94" s="157"/>
      <c r="K94" s="273"/>
      <c r="L94" s="379"/>
      <c r="M94" s="380"/>
      <c r="N94" s="157"/>
      <c r="O94" s="157"/>
      <c r="P94" s="157"/>
      <c r="Q94" s="192"/>
      <c r="R94" s="192"/>
      <c r="S94" s="192"/>
      <c r="T94" s="192"/>
      <c r="U94" s="192"/>
      <c r="V94" s="192"/>
      <c r="W94" s="192"/>
      <c r="X94" s="192"/>
      <c r="Y94" s="192"/>
    </row>
    <row r="95" spans="1:25" s="218" customFormat="1">
      <c r="A95" s="157"/>
      <c r="B95" s="157"/>
      <c r="C95" s="375"/>
      <c r="D95" s="273"/>
      <c r="E95" s="375"/>
      <c r="F95" s="273"/>
      <c r="G95" s="378"/>
      <c r="H95" s="189"/>
      <c r="I95" s="157"/>
      <c r="J95" s="157"/>
      <c r="K95" s="273"/>
      <c r="L95" s="379"/>
      <c r="M95" s="380"/>
      <c r="N95" s="157"/>
      <c r="O95" s="157"/>
      <c r="P95" s="157"/>
      <c r="Q95" s="192"/>
      <c r="R95" s="192"/>
      <c r="S95" s="192"/>
      <c r="T95" s="192"/>
      <c r="U95" s="192"/>
      <c r="V95" s="192"/>
      <c r="W95" s="192"/>
      <c r="X95" s="192"/>
      <c r="Y95" s="192"/>
    </row>
    <row r="96" spans="1:25" s="218" customFormat="1">
      <c r="A96" s="157"/>
      <c r="B96" s="157"/>
      <c r="C96" s="375"/>
      <c r="D96" s="375"/>
      <c r="E96" s="375"/>
      <c r="F96" s="375"/>
      <c r="G96" s="271"/>
      <c r="H96" s="189"/>
      <c r="I96" s="375"/>
      <c r="J96" s="273"/>
      <c r="K96" s="157"/>
      <c r="L96" s="157"/>
      <c r="M96" s="273"/>
      <c r="N96" s="379"/>
      <c r="O96" s="379"/>
      <c r="P96" s="379"/>
      <c r="Q96" s="192"/>
      <c r="R96" s="192"/>
      <c r="S96" s="192"/>
      <c r="T96" s="192"/>
      <c r="U96" s="192"/>
      <c r="V96" s="192"/>
      <c r="W96" s="192"/>
      <c r="X96" s="192"/>
      <c r="Y96" s="192"/>
    </row>
    <row r="97" spans="1:25" s="218" customFormat="1">
      <c r="A97" s="157"/>
      <c r="B97" s="157"/>
      <c r="C97" s="375"/>
      <c r="D97" s="375"/>
      <c r="E97" s="375"/>
      <c r="F97" s="375"/>
      <c r="G97" s="271"/>
      <c r="H97" s="189"/>
      <c r="I97" s="375"/>
      <c r="J97" s="273"/>
      <c r="K97" s="157"/>
      <c r="L97" s="157"/>
      <c r="M97" s="273"/>
      <c r="N97" s="379"/>
      <c r="O97" s="379"/>
      <c r="P97" s="379"/>
      <c r="Q97" s="192"/>
      <c r="R97" s="192"/>
      <c r="S97" s="192"/>
      <c r="T97" s="192"/>
      <c r="U97" s="192"/>
      <c r="V97" s="192"/>
      <c r="W97" s="192"/>
      <c r="X97" s="192"/>
      <c r="Y97" s="192"/>
    </row>
    <row r="98" spans="1:25" s="218" customFormat="1">
      <c r="A98" s="157"/>
      <c r="B98" s="157"/>
      <c r="C98" s="375"/>
      <c r="D98" s="375"/>
      <c r="E98" s="375"/>
      <c r="F98" s="375"/>
      <c r="G98" s="271"/>
      <c r="H98" s="189"/>
      <c r="I98" s="375"/>
      <c r="J98" s="273"/>
      <c r="K98" s="157"/>
      <c r="L98" s="157"/>
      <c r="M98" s="273"/>
      <c r="N98" s="379"/>
      <c r="O98" s="379"/>
      <c r="P98" s="379"/>
      <c r="Q98" s="192"/>
      <c r="R98" s="192"/>
      <c r="S98" s="192"/>
      <c r="T98" s="192"/>
      <c r="U98" s="192"/>
      <c r="V98" s="192"/>
      <c r="W98" s="192"/>
      <c r="X98" s="192"/>
      <c r="Y98" s="192"/>
    </row>
    <row r="99" spans="1:25" s="218" customFormat="1">
      <c r="A99" s="157"/>
      <c r="B99" s="157"/>
      <c r="C99" s="375"/>
      <c r="D99" s="375"/>
      <c r="E99" s="375"/>
      <c r="F99" s="375"/>
      <c r="G99" s="271"/>
      <c r="H99" s="189"/>
      <c r="I99" s="375"/>
      <c r="J99" s="273"/>
      <c r="K99" s="157"/>
      <c r="L99" s="157"/>
      <c r="M99" s="273"/>
      <c r="N99" s="379"/>
      <c r="O99" s="379"/>
      <c r="P99" s="379"/>
      <c r="Q99" s="192"/>
      <c r="R99" s="192"/>
      <c r="S99" s="192"/>
      <c r="T99" s="192"/>
      <c r="U99" s="192"/>
      <c r="V99" s="192"/>
      <c r="W99" s="192"/>
      <c r="X99" s="192"/>
      <c r="Y99" s="192"/>
    </row>
    <row r="100" spans="1:25" s="218" customFormat="1">
      <c r="A100" s="157"/>
      <c r="B100" s="157"/>
      <c r="C100" s="375"/>
      <c r="D100" s="375"/>
      <c r="E100" s="375"/>
      <c r="F100" s="375"/>
      <c r="G100" s="271"/>
      <c r="H100" s="189"/>
      <c r="I100" s="375"/>
      <c r="J100" s="273"/>
      <c r="K100" s="157"/>
      <c r="L100" s="157"/>
      <c r="M100" s="273"/>
      <c r="N100" s="379"/>
      <c r="O100" s="379"/>
      <c r="P100" s="379"/>
      <c r="Q100" s="192"/>
      <c r="R100" s="192"/>
      <c r="S100" s="192"/>
      <c r="T100" s="192"/>
      <c r="U100" s="192"/>
      <c r="V100" s="192"/>
      <c r="W100" s="192"/>
      <c r="X100" s="192"/>
      <c r="Y100" s="192"/>
    </row>
    <row r="101" spans="1:25" s="218" customFormat="1">
      <c r="A101" s="157"/>
      <c r="B101" s="157"/>
      <c r="C101" s="375"/>
      <c r="D101" s="375"/>
      <c r="E101" s="375"/>
      <c r="F101" s="375"/>
      <c r="G101" s="271"/>
      <c r="H101" s="189"/>
      <c r="I101" s="375"/>
      <c r="J101" s="273"/>
      <c r="K101" s="157"/>
      <c r="L101" s="157"/>
      <c r="M101" s="273"/>
      <c r="N101" s="379"/>
      <c r="O101" s="379"/>
      <c r="P101" s="379"/>
      <c r="Q101" s="192"/>
      <c r="R101" s="192"/>
      <c r="S101" s="192"/>
      <c r="T101" s="192"/>
      <c r="U101" s="192"/>
      <c r="V101" s="192"/>
      <c r="W101" s="192"/>
      <c r="X101" s="192"/>
      <c r="Y101" s="192"/>
    </row>
    <row r="102" spans="1:25" s="218" customFormat="1">
      <c r="A102" s="157"/>
      <c r="B102" s="157"/>
      <c r="C102" s="375"/>
      <c r="D102" s="375"/>
      <c r="E102" s="375"/>
      <c r="F102" s="375"/>
      <c r="G102" s="271"/>
      <c r="H102" s="189"/>
      <c r="I102" s="375"/>
      <c r="J102" s="273"/>
      <c r="K102" s="157"/>
      <c r="L102" s="157"/>
      <c r="M102" s="273"/>
      <c r="N102" s="379"/>
      <c r="O102" s="379"/>
      <c r="P102" s="379"/>
      <c r="Q102" s="192"/>
      <c r="R102" s="192"/>
      <c r="S102" s="192"/>
      <c r="T102" s="192"/>
      <c r="U102" s="192"/>
      <c r="V102" s="192"/>
      <c r="W102" s="192"/>
      <c r="X102" s="192"/>
      <c r="Y102" s="192"/>
    </row>
    <row r="103" spans="1:25" s="218" customFormat="1">
      <c r="A103" s="157"/>
      <c r="B103" s="157"/>
      <c r="C103" s="375"/>
      <c r="D103" s="375"/>
      <c r="E103" s="375"/>
      <c r="F103" s="375"/>
      <c r="G103" s="271"/>
      <c r="H103" s="189"/>
      <c r="I103" s="375"/>
      <c r="J103" s="273"/>
      <c r="K103" s="157"/>
      <c r="L103" s="157"/>
      <c r="M103" s="273"/>
      <c r="N103" s="379"/>
      <c r="O103" s="379"/>
      <c r="P103" s="379"/>
      <c r="Q103" s="192"/>
      <c r="R103" s="192"/>
      <c r="S103" s="192"/>
      <c r="T103" s="192"/>
      <c r="U103" s="192"/>
      <c r="V103" s="192"/>
      <c r="W103" s="192"/>
      <c r="X103" s="192"/>
      <c r="Y103" s="192"/>
    </row>
    <row r="104" spans="1:25" s="218" customFormat="1">
      <c r="A104" s="157"/>
      <c r="B104" s="157"/>
      <c r="C104" s="375"/>
      <c r="D104" s="375"/>
      <c r="E104" s="375"/>
      <c r="F104" s="375"/>
      <c r="G104" s="271"/>
      <c r="H104" s="189"/>
      <c r="I104" s="375"/>
      <c r="J104" s="273"/>
      <c r="K104" s="157"/>
      <c r="L104" s="157"/>
      <c r="M104" s="273"/>
      <c r="N104" s="379"/>
      <c r="O104" s="379"/>
      <c r="P104" s="379"/>
      <c r="Q104" s="192"/>
      <c r="R104" s="192"/>
      <c r="S104" s="192"/>
      <c r="T104" s="192"/>
      <c r="U104" s="192"/>
      <c r="V104" s="192"/>
      <c r="W104" s="192"/>
      <c r="X104" s="192"/>
      <c r="Y104" s="192"/>
    </row>
    <row r="105" spans="1:25" s="218" customFormat="1">
      <c r="A105" s="157"/>
      <c r="B105" s="157"/>
      <c r="C105" s="375"/>
      <c r="D105" s="375"/>
      <c r="E105" s="375"/>
      <c r="F105" s="375"/>
      <c r="G105" s="271"/>
      <c r="H105" s="189"/>
      <c r="I105" s="375"/>
      <c r="J105" s="273"/>
      <c r="K105" s="157"/>
      <c r="L105" s="157"/>
      <c r="M105" s="273"/>
      <c r="N105" s="379"/>
      <c r="O105" s="379"/>
      <c r="P105" s="379"/>
      <c r="Q105" s="192"/>
      <c r="R105" s="192"/>
      <c r="S105" s="192"/>
      <c r="T105" s="192"/>
      <c r="U105" s="192"/>
      <c r="V105" s="192"/>
      <c r="W105" s="192"/>
      <c r="X105" s="192"/>
      <c r="Y105" s="192"/>
    </row>
    <row r="106" spans="1:25" s="218" customFormat="1">
      <c r="A106" s="157"/>
      <c r="B106" s="157"/>
      <c r="C106" s="375"/>
      <c r="D106" s="375"/>
      <c r="E106" s="375"/>
      <c r="F106" s="375"/>
      <c r="G106" s="271"/>
      <c r="H106" s="189"/>
      <c r="I106" s="375"/>
      <c r="J106" s="273"/>
      <c r="K106" s="157"/>
      <c r="L106" s="157"/>
      <c r="M106" s="273"/>
      <c r="N106" s="379"/>
      <c r="O106" s="379"/>
      <c r="P106" s="379"/>
      <c r="Q106" s="192"/>
      <c r="R106" s="192"/>
      <c r="S106" s="192"/>
      <c r="T106" s="192"/>
      <c r="U106" s="192"/>
      <c r="V106" s="192"/>
      <c r="W106" s="192"/>
      <c r="X106" s="192"/>
      <c r="Y106" s="192"/>
    </row>
    <row r="107" spans="1:25" s="218" customFormat="1">
      <c r="A107" s="157"/>
      <c r="B107" s="157"/>
      <c r="C107" s="375"/>
      <c r="D107" s="375"/>
      <c r="E107" s="375"/>
      <c r="F107" s="375"/>
      <c r="G107" s="271"/>
      <c r="H107" s="189"/>
      <c r="I107" s="375"/>
      <c r="J107" s="273"/>
      <c r="K107" s="157"/>
      <c r="L107" s="157"/>
      <c r="M107" s="273"/>
      <c r="N107" s="379"/>
      <c r="O107" s="379"/>
      <c r="P107" s="379"/>
      <c r="Q107" s="192"/>
      <c r="R107" s="192"/>
      <c r="S107" s="192"/>
      <c r="T107" s="192"/>
      <c r="U107" s="192"/>
      <c r="V107" s="192"/>
      <c r="W107" s="192"/>
      <c r="X107" s="192"/>
      <c r="Y107" s="192"/>
    </row>
    <row r="108" spans="1:25" s="218" customFormat="1">
      <c r="A108" s="157"/>
      <c r="B108" s="157"/>
      <c r="C108" s="375"/>
      <c r="D108" s="375"/>
      <c r="E108" s="375"/>
      <c r="F108" s="375"/>
      <c r="G108" s="271"/>
      <c r="H108" s="189"/>
      <c r="I108" s="375"/>
      <c r="J108" s="273"/>
      <c r="K108" s="157"/>
      <c r="L108" s="157"/>
      <c r="M108" s="273"/>
      <c r="N108" s="379"/>
      <c r="O108" s="379"/>
      <c r="P108" s="379"/>
      <c r="Q108" s="192"/>
      <c r="R108" s="192"/>
      <c r="S108" s="192"/>
      <c r="T108" s="192"/>
      <c r="U108" s="192"/>
      <c r="V108" s="192"/>
      <c r="W108" s="192"/>
      <c r="X108" s="192"/>
      <c r="Y108" s="192"/>
    </row>
  </sheetData>
  <mergeCells count="9">
    <mergeCell ref="A59:A60"/>
    <mergeCell ref="I59:O59"/>
    <mergeCell ref="A1:Q1"/>
    <mergeCell ref="A5:A7"/>
    <mergeCell ref="B5:B7"/>
    <mergeCell ref="I5:O5"/>
    <mergeCell ref="I6:O6"/>
    <mergeCell ref="A43:A44"/>
    <mergeCell ref="I43:O43"/>
  </mergeCells>
  <pageMargins left="3.937007874015748E-2" right="0.15748031496062992" top="0.31496062992125984" bottom="3.937007874015748E-2" header="0.31496062992125984" footer="0.15748031496062992"/>
  <pageSetup paperSize="9" scale="85" orientation="portrait"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
  <sheetViews>
    <sheetView topLeftCell="A4" workbookViewId="0">
      <selection activeCell="S8" sqref="S8"/>
    </sheetView>
  </sheetViews>
  <sheetFormatPr defaultColWidth="9" defaultRowHeight="21"/>
  <cols>
    <col min="1" max="1" width="10.28515625" style="1211" customWidth="1"/>
    <col min="2" max="3" width="9" style="1211"/>
    <col min="4" max="5" width="7.42578125" style="1211" customWidth="1"/>
    <col min="6" max="6" width="2" style="1211" customWidth="1"/>
    <col min="7" max="7" width="11.5703125" style="1211" customWidth="1"/>
    <col min="8" max="9" width="9" style="1211"/>
    <col min="10" max="11" width="7.42578125" style="1211" customWidth="1"/>
    <col min="12" max="12" width="2.42578125" style="1211" customWidth="1"/>
    <col min="13" max="13" width="11.42578125" style="1211" customWidth="1"/>
    <col min="14" max="14" width="8.28515625" style="1211" customWidth="1"/>
    <col min="15" max="15" width="8" style="1211" customWidth="1"/>
    <col min="16" max="17" width="7" style="1211" customWidth="1"/>
    <col min="18" max="16384" width="9" style="1211"/>
  </cols>
  <sheetData>
    <row r="1" spans="1:17">
      <c r="A1" s="1211" t="s">
        <v>241</v>
      </c>
    </row>
    <row r="2" spans="1:17" ht="15" customHeight="1"/>
    <row r="3" spans="1:17">
      <c r="A3" s="1217" t="s">
        <v>226</v>
      </c>
      <c r="B3" s="1209" t="s">
        <v>225</v>
      </c>
      <c r="C3" s="1209"/>
      <c r="D3" s="1210" t="s">
        <v>79</v>
      </c>
      <c r="E3" s="1210"/>
      <c r="G3" s="1217" t="s">
        <v>237</v>
      </c>
      <c r="H3" s="1209" t="s">
        <v>225</v>
      </c>
      <c r="I3" s="1209"/>
      <c r="J3" s="1210" t="s">
        <v>79</v>
      </c>
      <c r="K3" s="1210"/>
      <c r="M3" s="1217" t="s">
        <v>239</v>
      </c>
      <c r="N3" s="1209" t="s">
        <v>225</v>
      </c>
      <c r="O3" s="1209"/>
      <c r="P3" s="1210" t="s">
        <v>79</v>
      </c>
      <c r="Q3" s="1210"/>
    </row>
    <row r="4" spans="1:17">
      <c r="A4" s="1208"/>
      <c r="B4" s="1209" t="s">
        <v>55</v>
      </c>
      <c r="C4" s="1209" t="s">
        <v>56</v>
      </c>
      <c r="D4" s="1210" t="s">
        <v>55</v>
      </c>
      <c r="E4" s="1210" t="s">
        <v>56</v>
      </c>
      <c r="G4" s="1217" t="s">
        <v>238</v>
      </c>
      <c r="H4" s="1209" t="s">
        <v>55</v>
      </c>
      <c r="I4" s="1209" t="s">
        <v>56</v>
      </c>
      <c r="J4" s="1210" t="s">
        <v>55</v>
      </c>
      <c r="K4" s="1210" t="s">
        <v>56</v>
      </c>
      <c r="M4" s="1217" t="s">
        <v>240</v>
      </c>
      <c r="N4" s="1209" t="s">
        <v>55</v>
      </c>
      <c r="O4" s="1209" t="s">
        <v>56</v>
      </c>
      <c r="P4" s="1210" t="s">
        <v>55</v>
      </c>
      <c r="Q4" s="1210" t="s">
        <v>56</v>
      </c>
    </row>
    <row r="5" spans="1:17">
      <c r="A5" s="1214" t="s">
        <v>224</v>
      </c>
      <c r="B5" s="1209">
        <v>893.96</v>
      </c>
      <c r="C5" s="1209">
        <v>712.6</v>
      </c>
      <c r="D5" s="1210">
        <v>782</v>
      </c>
      <c r="E5" s="1210">
        <v>713</v>
      </c>
      <c r="G5" s="1208" t="s">
        <v>224</v>
      </c>
      <c r="H5" s="1209"/>
      <c r="I5" s="1209">
        <v>340</v>
      </c>
      <c r="J5" s="1210"/>
      <c r="K5" s="1210">
        <v>315</v>
      </c>
      <c r="M5" s="1208" t="s">
        <v>224</v>
      </c>
      <c r="N5" s="1212">
        <f>510+62.69</f>
        <v>572.69000000000005</v>
      </c>
      <c r="O5" s="1212">
        <f>408+50</f>
        <v>458</v>
      </c>
      <c r="P5" s="1210">
        <f>510+62.69</f>
        <v>572.69000000000005</v>
      </c>
      <c r="Q5" s="1210">
        <f>408+50</f>
        <v>458</v>
      </c>
    </row>
    <row r="6" spans="1:17">
      <c r="A6" s="1214" t="s">
        <v>227</v>
      </c>
      <c r="B6" s="1209">
        <v>230.07</v>
      </c>
      <c r="C6" s="1209">
        <v>184.36</v>
      </c>
      <c r="D6" s="1210">
        <v>233</v>
      </c>
      <c r="E6" s="1210">
        <v>200</v>
      </c>
      <c r="G6" s="1208" t="s">
        <v>227</v>
      </c>
      <c r="H6" s="1209"/>
      <c r="I6" s="1209">
        <v>121</v>
      </c>
      <c r="J6" s="1210"/>
      <c r="K6" s="1210">
        <v>101</v>
      </c>
      <c r="M6" s="1208" t="s">
        <v>224</v>
      </c>
      <c r="N6" s="1212">
        <f>123.78+29</f>
        <v>152.78</v>
      </c>
      <c r="O6" s="1212">
        <f>99+23</f>
        <v>122</v>
      </c>
      <c r="P6" s="1210">
        <f>123.78+29</f>
        <v>152.78</v>
      </c>
      <c r="Q6" s="1210">
        <f>99+23</f>
        <v>122</v>
      </c>
    </row>
    <row r="7" spans="1:17">
      <c r="A7" s="1214" t="s">
        <v>228</v>
      </c>
      <c r="B7" s="1209">
        <v>190.54</v>
      </c>
      <c r="C7" s="1209">
        <v>153.13999999999999</v>
      </c>
      <c r="D7" s="1210">
        <v>194</v>
      </c>
      <c r="E7" s="1210">
        <v>172</v>
      </c>
      <c r="G7" s="1208" t="s">
        <v>228</v>
      </c>
      <c r="H7" s="1209"/>
      <c r="I7" s="1209">
        <v>121</v>
      </c>
      <c r="J7" s="1210"/>
      <c r="K7" s="1210">
        <v>103</v>
      </c>
      <c r="M7" s="1208" t="s">
        <v>228</v>
      </c>
      <c r="N7" s="1209">
        <f>101+29</f>
        <v>130</v>
      </c>
      <c r="O7" s="1209">
        <v>104</v>
      </c>
      <c r="P7" s="1210">
        <f>101+29</f>
        <v>130</v>
      </c>
      <c r="Q7" s="1210">
        <v>104</v>
      </c>
    </row>
    <row r="8" spans="1:17">
      <c r="A8" s="1214" t="s">
        <v>229</v>
      </c>
      <c r="B8" s="1209">
        <v>99.85</v>
      </c>
      <c r="C8" s="1209">
        <v>83.57</v>
      </c>
      <c r="D8" s="1210">
        <v>98</v>
      </c>
      <c r="E8" s="1210">
        <v>85</v>
      </c>
      <c r="G8" s="1208" t="s">
        <v>229</v>
      </c>
      <c r="H8" s="1209"/>
      <c r="I8" s="1209">
        <v>60</v>
      </c>
      <c r="J8" s="1210"/>
      <c r="K8" s="1210">
        <v>48</v>
      </c>
      <c r="M8" s="1208" t="s">
        <v>229</v>
      </c>
      <c r="N8" s="1212">
        <f>58.46+17</f>
        <v>75.460000000000008</v>
      </c>
      <c r="O8" s="1212">
        <v>61</v>
      </c>
      <c r="P8" s="1210">
        <f>58.46+17</f>
        <v>75.460000000000008</v>
      </c>
      <c r="Q8" s="1210">
        <v>61</v>
      </c>
    </row>
    <row r="9" spans="1:17">
      <c r="A9" s="1214" t="s">
        <v>230</v>
      </c>
      <c r="B9" s="1209">
        <v>118.12</v>
      </c>
      <c r="C9" s="1209">
        <v>98.14</v>
      </c>
      <c r="D9" s="1210">
        <v>109</v>
      </c>
      <c r="E9" s="1210">
        <v>98</v>
      </c>
      <c r="G9" s="1208" t="s">
        <v>230</v>
      </c>
      <c r="H9" s="1209"/>
      <c r="I9" s="1209">
        <v>87</v>
      </c>
      <c r="J9" s="1210"/>
      <c r="K9" s="1210">
        <v>67</v>
      </c>
      <c r="M9" s="1208" t="s">
        <v>230</v>
      </c>
      <c r="N9" s="1212">
        <f>70.1+17</f>
        <v>87.1</v>
      </c>
      <c r="O9" s="1212">
        <v>70</v>
      </c>
      <c r="P9" s="1210">
        <f>70.1+17</f>
        <v>87.1</v>
      </c>
      <c r="Q9" s="1210">
        <v>70</v>
      </c>
    </row>
    <row r="10" spans="1:17">
      <c r="A10" s="1214" t="s">
        <v>166</v>
      </c>
      <c r="B10" s="1209">
        <v>93.82</v>
      </c>
      <c r="C10" s="1209">
        <v>78.88</v>
      </c>
      <c r="D10" s="1210">
        <v>94</v>
      </c>
      <c r="E10" s="1210">
        <v>85</v>
      </c>
      <c r="G10" s="1208" t="s">
        <v>166</v>
      </c>
      <c r="H10" s="1209"/>
      <c r="I10" s="1209">
        <v>61</v>
      </c>
      <c r="J10" s="1210"/>
      <c r="K10" s="1210">
        <v>52</v>
      </c>
      <c r="M10" s="1208" t="s">
        <v>166</v>
      </c>
      <c r="N10" s="1212">
        <f>56.1+17</f>
        <v>73.099999999999994</v>
      </c>
      <c r="O10" s="1212">
        <v>59</v>
      </c>
      <c r="P10" s="1210">
        <f>56.1+17</f>
        <v>73.099999999999994</v>
      </c>
      <c r="Q10" s="1210">
        <v>59</v>
      </c>
    </row>
    <row r="11" spans="1:17">
      <c r="A11" s="1214" t="s">
        <v>231</v>
      </c>
      <c r="B11" s="1209">
        <v>92.6</v>
      </c>
      <c r="C11" s="1209">
        <v>77.92</v>
      </c>
      <c r="D11" s="1210">
        <v>92</v>
      </c>
      <c r="E11" s="1210">
        <v>85</v>
      </c>
      <c r="G11" s="1214" t="s">
        <v>231</v>
      </c>
      <c r="H11" s="1209"/>
      <c r="I11" s="1209">
        <v>51</v>
      </c>
      <c r="J11" s="1210"/>
      <c r="K11" s="1210">
        <v>39</v>
      </c>
      <c r="M11" s="1214" t="s">
        <v>231</v>
      </c>
      <c r="N11" s="1212">
        <f>55.9+17</f>
        <v>72.900000000000006</v>
      </c>
      <c r="O11" s="1212">
        <v>59</v>
      </c>
      <c r="P11" s="1210">
        <f>55.9+17</f>
        <v>72.900000000000006</v>
      </c>
      <c r="Q11" s="1210">
        <v>59</v>
      </c>
    </row>
    <row r="12" spans="1:17">
      <c r="A12" s="1214" t="s">
        <v>232</v>
      </c>
      <c r="B12" s="1209">
        <v>91.94</v>
      </c>
      <c r="C12" s="1209">
        <v>77.39</v>
      </c>
      <c r="D12" s="1210">
        <v>90</v>
      </c>
      <c r="E12" s="1210">
        <v>83</v>
      </c>
      <c r="G12" s="1214" t="s">
        <v>232</v>
      </c>
      <c r="H12" s="1209"/>
      <c r="I12" s="1209">
        <v>63</v>
      </c>
      <c r="J12" s="1210"/>
      <c r="K12" s="1210">
        <v>50</v>
      </c>
      <c r="M12" s="1214" t="s">
        <v>232</v>
      </c>
      <c r="N12" s="1212">
        <f>55.17+17</f>
        <v>72.17</v>
      </c>
      <c r="O12" s="1212">
        <v>58</v>
      </c>
      <c r="P12" s="1210">
        <f>55.17+17</f>
        <v>72.17</v>
      </c>
      <c r="Q12" s="1210">
        <v>58</v>
      </c>
    </row>
    <row r="13" spans="1:17">
      <c r="A13" s="1214" t="s">
        <v>233</v>
      </c>
      <c r="B13" s="1209">
        <v>92.25</v>
      </c>
      <c r="C13" s="1209">
        <v>77.64</v>
      </c>
      <c r="D13" s="1210">
        <v>91</v>
      </c>
      <c r="E13" s="1210">
        <v>83</v>
      </c>
      <c r="G13" s="1214" t="s">
        <v>233</v>
      </c>
      <c r="H13" s="1209"/>
      <c r="I13" s="1209">
        <v>71</v>
      </c>
      <c r="J13" s="1210"/>
      <c r="K13" s="1210">
        <v>60</v>
      </c>
      <c r="M13" s="1214" t="s">
        <v>233</v>
      </c>
      <c r="N13" s="1212">
        <f>55.26+17</f>
        <v>72.259999999999991</v>
      </c>
      <c r="O13" s="1212">
        <v>58</v>
      </c>
      <c r="P13" s="1210">
        <f>55.26+17</f>
        <v>72.259999999999991</v>
      </c>
      <c r="Q13" s="1210">
        <v>58</v>
      </c>
    </row>
    <row r="14" spans="1:17">
      <c r="A14" s="1214" t="s">
        <v>234</v>
      </c>
      <c r="B14" s="1209">
        <v>67.599999999999994</v>
      </c>
      <c r="C14" s="1209">
        <v>59</v>
      </c>
      <c r="D14" s="1210">
        <v>55</v>
      </c>
      <c r="E14" s="1210">
        <v>51</v>
      </c>
      <c r="G14" s="1214" t="s">
        <v>234</v>
      </c>
      <c r="H14" s="1209"/>
      <c r="I14" s="1209">
        <v>30</v>
      </c>
      <c r="J14" s="1210"/>
      <c r="K14" s="1210">
        <v>23</v>
      </c>
      <c r="M14" s="1214" t="s">
        <v>234</v>
      </c>
      <c r="N14" s="1209">
        <f>41+12</f>
        <v>53</v>
      </c>
      <c r="O14" s="1209">
        <v>43</v>
      </c>
      <c r="P14" s="1210">
        <f>41+12</f>
        <v>53</v>
      </c>
      <c r="Q14" s="1210">
        <v>43</v>
      </c>
    </row>
    <row r="15" spans="1:17">
      <c r="A15" s="1214" t="s">
        <v>235</v>
      </c>
      <c r="B15" s="1209">
        <v>67.599999999999994</v>
      </c>
      <c r="C15" s="1209">
        <v>59</v>
      </c>
      <c r="D15" s="1210">
        <v>55</v>
      </c>
      <c r="E15" s="1210">
        <v>51</v>
      </c>
      <c r="G15" s="1214" t="s">
        <v>235</v>
      </c>
      <c r="H15" s="1209"/>
      <c r="I15" s="1209">
        <v>30</v>
      </c>
      <c r="J15" s="1210"/>
      <c r="K15" s="1210">
        <v>23</v>
      </c>
      <c r="M15" s="1214" t="s">
        <v>235</v>
      </c>
      <c r="N15" s="1209">
        <v>53</v>
      </c>
      <c r="O15" s="1209">
        <v>43</v>
      </c>
      <c r="P15" s="1210">
        <v>53</v>
      </c>
      <c r="Q15" s="1210">
        <v>43</v>
      </c>
    </row>
    <row r="16" spans="1:17">
      <c r="A16" s="1214" t="s">
        <v>236</v>
      </c>
      <c r="B16" s="1209">
        <v>67.599999999999994</v>
      </c>
      <c r="C16" s="1209">
        <v>59</v>
      </c>
      <c r="D16" s="1210">
        <v>55</v>
      </c>
      <c r="E16" s="1210">
        <v>51</v>
      </c>
      <c r="G16" s="1214" t="s">
        <v>236</v>
      </c>
      <c r="H16" s="1209"/>
      <c r="I16" s="1209">
        <v>30</v>
      </c>
      <c r="J16" s="1210"/>
      <c r="K16" s="1210">
        <v>23</v>
      </c>
      <c r="M16" s="1214" t="s">
        <v>236</v>
      </c>
      <c r="N16" s="1209">
        <v>53</v>
      </c>
      <c r="O16" s="1209">
        <v>43</v>
      </c>
      <c r="P16" s="1210">
        <v>53</v>
      </c>
      <c r="Q16" s="1210">
        <v>43</v>
      </c>
    </row>
    <row r="17" spans="1:17">
      <c r="A17" s="1213" t="s">
        <v>4</v>
      </c>
      <c r="B17" s="1215">
        <f>SUM(B5:B16)</f>
        <v>2105.9499999999998</v>
      </c>
      <c r="C17" s="1215">
        <f t="shared" ref="C17:E17" si="0">SUM(C5:C16)</f>
        <v>1720.6400000000003</v>
      </c>
      <c r="D17" s="1215">
        <f t="shared" si="0"/>
        <v>1948</v>
      </c>
      <c r="E17" s="1215">
        <f t="shared" si="0"/>
        <v>1757</v>
      </c>
      <c r="G17" s="1208"/>
      <c r="H17" s="1215"/>
      <c r="I17" s="1215">
        <f t="shared" ref="I17:K17" si="1">SUM(I5:I16)</f>
        <v>1065</v>
      </c>
      <c r="J17" s="1215"/>
      <c r="K17" s="1215">
        <f t="shared" si="1"/>
        <v>904</v>
      </c>
      <c r="M17" s="1208"/>
      <c r="N17" s="1216">
        <f>SUM(N5:N16)</f>
        <v>1467.4600000000003</v>
      </c>
      <c r="O17" s="1216">
        <f t="shared" ref="O17:Q17" si="2">SUM(O5:O16)</f>
        <v>1178</v>
      </c>
      <c r="P17" s="1216">
        <f>SUM(P5:P16)</f>
        <v>1467.4600000000003</v>
      </c>
      <c r="Q17" s="1216">
        <f t="shared" si="2"/>
        <v>1178</v>
      </c>
    </row>
  </sheetData>
  <pageMargins left="0.3" right="0.18" top="0.74803149606299213" bottom="0.74803149606299213" header="0.31496062992125984" footer="0.31496062992125984"/>
  <pageSetup paperSize="9" orientation="landscape"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9"/>
  <sheetViews>
    <sheetView topLeftCell="A46" workbookViewId="0">
      <selection activeCell="E51" sqref="E51"/>
    </sheetView>
  </sheetViews>
  <sheetFormatPr defaultColWidth="9" defaultRowHeight="23.25"/>
  <cols>
    <col min="1" max="1" width="5" style="186" customWidth="1"/>
    <col min="2" max="2" width="23.42578125" style="186" customWidth="1"/>
    <col min="3" max="6" width="5.85546875" style="187" customWidth="1"/>
    <col min="7" max="7" width="5.42578125" style="191" customWidth="1"/>
    <col min="8" max="8" width="5.42578125" style="192" customWidth="1"/>
    <col min="9" max="9" width="5.7109375" style="187" customWidth="1"/>
    <col min="10" max="10" width="5.140625" style="190" customWidth="1"/>
    <col min="11" max="11" width="6.140625" style="186" customWidth="1"/>
    <col min="12" max="12" width="6.42578125" style="186" customWidth="1"/>
    <col min="13" max="13" width="6.42578125" style="190" customWidth="1"/>
    <col min="14" max="14" width="5.42578125" style="191" customWidth="1"/>
    <col min="15" max="15" width="6.42578125" style="191" customWidth="1"/>
    <col min="16" max="16" width="6" style="191" hidden="1" customWidth="1"/>
    <col min="17" max="17" width="6" style="192" customWidth="1"/>
    <col min="18" max="16384" width="9" style="192"/>
  </cols>
  <sheetData>
    <row r="1" spans="1:27" s="184" customFormat="1" ht="24.75" customHeight="1">
      <c r="A1" s="382" t="s">
        <v>0</v>
      </c>
      <c r="B1" s="383"/>
      <c r="C1" s="384"/>
      <c r="D1" s="384"/>
      <c r="E1" s="384"/>
      <c r="F1" s="384"/>
      <c r="G1" s="384"/>
      <c r="H1" s="384"/>
      <c r="I1" s="384"/>
      <c r="J1" s="385"/>
      <c r="K1" s="383"/>
      <c r="L1" s="383"/>
      <c r="M1" s="385"/>
      <c r="N1" s="386"/>
      <c r="O1" s="386"/>
      <c r="P1" s="386"/>
    </row>
    <row r="2" spans="1:27">
      <c r="A2" s="185" t="s">
        <v>208</v>
      </c>
    </row>
    <row r="3" spans="1:27">
      <c r="A3" s="185" t="s">
        <v>209</v>
      </c>
      <c r="G3" s="193"/>
      <c r="M3" s="174" t="s">
        <v>92</v>
      </c>
      <c r="N3" s="1149"/>
    </row>
    <row r="4" spans="1:27" s="202" customFormat="1" ht="18.75" customHeight="1">
      <c r="A4" s="194" t="s">
        <v>1</v>
      </c>
      <c r="B4" s="195"/>
      <c r="C4" s="196"/>
      <c r="D4" s="196"/>
      <c r="E4" s="196"/>
      <c r="F4" s="196"/>
      <c r="G4" s="200"/>
      <c r="H4" s="201"/>
      <c r="I4" s="196"/>
      <c r="J4" s="199"/>
      <c r="K4" s="195"/>
      <c r="L4" s="195"/>
      <c r="M4" s="199"/>
      <c r="N4" s="200"/>
      <c r="O4" s="200"/>
      <c r="P4" s="200"/>
      <c r="Q4" s="201"/>
      <c r="R4" s="201"/>
      <c r="S4" s="201"/>
      <c r="T4" s="201"/>
      <c r="U4" s="201"/>
      <c r="V4" s="201"/>
      <c r="W4" s="201"/>
      <c r="X4" s="201"/>
      <c r="Y4" s="201"/>
      <c r="Z4" s="201"/>
      <c r="AA4" s="201"/>
    </row>
    <row r="5" spans="1:27" s="202" customFormat="1">
      <c r="A5" s="194"/>
      <c r="B5" s="195"/>
      <c r="C5" s="389" t="s">
        <v>76</v>
      </c>
      <c r="D5" s="1150"/>
      <c r="E5" s="205" t="s">
        <v>57</v>
      </c>
      <c r="F5" s="206"/>
      <c r="G5" s="387" t="s">
        <v>79</v>
      </c>
      <c r="H5" s="388"/>
      <c r="I5" s="1235" t="s">
        <v>210</v>
      </c>
      <c r="J5" s="1236"/>
      <c r="K5" s="1236"/>
      <c r="L5" s="1236"/>
      <c r="M5" s="1236"/>
      <c r="N5" s="1236"/>
      <c r="O5" s="1237"/>
      <c r="P5" s="389"/>
      <c r="Q5" s="390"/>
      <c r="R5" s="201"/>
      <c r="S5" s="201"/>
      <c r="T5" s="201"/>
      <c r="U5" s="201"/>
      <c r="V5" s="201"/>
      <c r="W5" s="201"/>
      <c r="X5" s="201"/>
      <c r="Y5" s="201"/>
      <c r="Z5" s="201"/>
    </row>
    <row r="6" spans="1:27" s="218" customFormat="1" ht="37.5">
      <c r="A6" s="391"/>
      <c r="B6" s="275" t="s">
        <v>2</v>
      </c>
      <c r="C6" s="1151"/>
      <c r="D6" s="1152"/>
      <c r="E6" s="212"/>
      <c r="F6" s="213"/>
      <c r="G6" s="392"/>
      <c r="H6" s="393"/>
      <c r="I6" s="1238" t="s">
        <v>39</v>
      </c>
      <c r="J6" s="1239"/>
      <c r="K6" s="1239"/>
      <c r="L6" s="1239"/>
      <c r="M6" s="1239"/>
      <c r="N6" s="1239"/>
      <c r="O6" s="1240"/>
      <c r="P6" s="282" t="s">
        <v>58</v>
      </c>
      <c r="Q6" s="283" t="s">
        <v>58</v>
      </c>
      <c r="R6" s="192"/>
      <c r="S6" s="192"/>
      <c r="T6" s="192"/>
      <c r="U6" s="192"/>
      <c r="V6" s="192"/>
      <c r="W6" s="192"/>
      <c r="X6" s="192"/>
      <c r="Y6" s="192"/>
      <c r="Z6" s="192"/>
    </row>
    <row r="7" spans="1:27" s="218" customFormat="1" ht="39" customHeight="1">
      <c r="A7" s="394"/>
      <c r="B7" s="264"/>
      <c r="C7" s="401" t="s">
        <v>55</v>
      </c>
      <c r="D7" s="265" t="s">
        <v>56</v>
      </c>
      <c r="E7" s="221" t="s">
        <v>55</v>
      </c>
      <c r="F7" s="222" t="s">
        <v>56</v>
      </c>
      <c r="G7" s="478" t="s">
        <v>55</v>
      </c>
      <c r="H7" s="396" t="s">
        <v>56</v>
      </c>
      <c r="I7" s="397" t="s">
        <v>5</v>
      </c>
      <c r="J7" s="397" t="s">
        <v>6</v>
      </c>
      <c r="K7" s="398" t="s">
        <v>40</v>
      </c>
      <c r="L7" s="397" t="s">
        <v>41</v>
      </c>
      <c r="M7" s="399" t="s">
        <v>49</v>
      </c>
      <c r="N7" s="399" t="s">
        <v>48</v>
      </c>
      <c r="O7" s="398" t="s">
        <v>4</v>
      </c>
      <c r="P7" s="401" t="s">
        <v>55</v>
      </c>
      <c r="Q7" s="265" t="s">
        <v>56</v>
      </c>
      <c r="R7" s="192"/>
      <c r="S7" s="192"/>
      <c r="T7" s="192"/>
      <c r="U7" s="192"/>
      <c r="V7" s="192"/>
      <c r="W7" s="192"/>
      <c r="X7" s="192"/>
      <c r="Y7" s="192"/>
      <c r="Z7" s="192"/>
    </row>
    <row r="8" spans="1:27" s="218" customFormat="1" ht="22.7" customHeight="1">
      <c r="A8" s="402">
        <v>1</v>
      </c>
      <c r="B8" s="403" t="s">
        <v>98</v>
      </c>
      <c r="C8" s="411">
        <v>21.201000000000001</v>
      </c>
      <c r="D8" s="411">
        <f>+C8*0.8</f>
        <v>16.960800000000003</v>
      </c>
      <c r="E8" s="233">
        <v>25.57</v>
      </c>
      <c r="F8" s="233">
        <v>20.97</v>
      </c>
      <c r="G8" s="406">
        <v>26</v>
      </c>
      <c r="H8" s="406">
        <v>11</v>
      </c>
      <c r="I8" s="407">
        <v>13</v>
      </c>
      <c r="J8" s="408"/>
      <c r="K8" s="409"/>
      <c r="L8" s="271"/>
      <c r="M8" s="410"/>
      <c r="N8" s="410"/>
      <c r="O8" s="410">
        <f>SUM(I8:N8)</f>
        <v>13</v>
      </c>
      <c r="P8" s="411"/>
      <c r="Q8" s="415">
        <f>+H8-O8</f>
        <v>-2</v>
      </c>
      <c r="R8" s="192" t="s">
        <v>217</v>
      </c>
      <c r="S8" s="192"/>
      <c r="T8" s="192"/>
      <c r="U8" s="192"/>
      <c r="V8" s="192"/>
      <c r="W8" s="192"/>
      <c r="X8" s="192"/>
      <c r="Y8" s="192"/>
      <c r="Z8" s="192"/>
    </row>
    <row r="9" spans="1:27" s="218" customFormat="1" ht="22.7" customHeight="1">
      <c r="A9" s="402">
        <v>2</v>
      </c>
      <c r="B9" s="403" t="s">
        <v>7</v>
      </c>
      <c r="C9" s="411">
        <v>10.292</v>
      </c>
      <c r="D9" s="411">
        <f t="shared" ref="D9:D37" si="0">+C9*0.8</f>
        <v>8.2336000000000009</v>
      </c>
      <c r="E9" s="245">
        <v>13.02</v>
      </c>
      <c r="F9" s="245">
        <v>10.94</v>
      </c>
      <c r="G9" s="414">
        <v>12</v>
      </c>
      <c r="H9" s="414">
        <v>10</v>
      </c>
      <c r="I9" s="407">
        <v>6</v>
      </c>
      <c r="J9" s="408"/>
      <c r="K9" s="409"/>
      <c r="L9" s="271"/>
      <c r="M9" s="410"/>
      <c r="N9" s="410"/>
      <c r="O9" s="410">
        <f t="shared" ref="O9:O37" si="1">SUM(I9:N9)</f>
        <v>6</v>
      </c>
      <c r="P9" s="411"/>
      <c r="Q9" s="293">
        <f t="shared" ref="Q9:Q38" si="2">+H9-O9</f>
        <v>4</v>
      </c>
      <c r="R9" s="192"/>
      <c r="S9" s="192"/>
      <c r="T9" s="192"/>
      <c r="U9" s="192"/>
      <c r="V9" s="192"/>
      <c r="W9" s="192"/>
      <c r="X9" s="192"/>
      <c r="Y9" s="192"/>
      <c r="Z9" s="192"/>
    </row>
    <row r="10" spans="1:27" s="218" customFormat="1" ht="22.7" customHeight="1">
      <c r="A10" s="402">
        <v>3</v>
      </c>
      <c r="B10" s="1154" t="s">
        <v>211</v>
      </c>
      <c r="C10" s="411">
        <v>13.913</v>
      </c>
      <c r="D10" s="411">
        <f t="shared" si="0"/>
        <v>11.130400000000002</v>
      </c>
      <c r="E10" s="245">
        <v>2.0299999999999998</v>
      </c>
      <c r="F10" s="245">
        <v>2</v>
      </c>
      <c r="G10" s="414">
        <v>2</v>
      </c>
      <c r="H10" s="414">
        <v>2</v>
      </c>
      <c r="I10" s="407">
        <v>6</v>
      </c>
      <c r="J10" s="408">
        <v>3</v>
      </c>
      <c r="K10" s="409"/>
      <c r="L10" s="271"/>
      <c r="M10" s="410"/>
      <c r="N10" s="410"/>
      <c r="O10" s="410">
        <f>SUM(I10:N10)</f>
        <v>9</v>
      </c>
      <c r="P10" s="411"/>
      <c r="Q10" s="415">
        <f t="shared" si="2"/>
        <v>-7</v>
      </c>
      <c r="R10" s="192"/>
      <c r="S10" s="192"/>
      <c r="T10" s="192"/>
      <c r="U10" s="192"/>
      <c r="V10" s="192"/>
      <c r="W10" s="192"/>
      <c r="X10" s="192"/>
      <c r="Y10" s="192"/>
      <c r="Z10" s="192"/>
    </row>
    <row r="11" spans="1:27" s="218" customFormat="1" ht="22.7" customHeight="1">
      <c r="A11" s="402">
        <v>4</v>
      </c>
      <c r="B11" s="403" t="s">
        <v>8</v>
      </c>
      <c r="C11" s="411">
        <v>9.5559999999999992</v>
      </c>
      <c r="D11" s="411">
        <f t="shared" si="0"/>
        <v>7.6448</v>
      </c>
      <c r="E11" s="245">
        <v>12.62</v>
      </c>
      <c r="F11" s="245">
        <v>10.1</v>
      </c>
      <c r="G11" s="414">
        <v>13</v>
      </c>
      <c r="H11" s="414">
        <v>10</v>
      </c>
      <c r="I11" s="407">
        <v>9</v>
      </c>
      <c r="J11" s="408">
        <v>1</v>
      </c>
      <c r="K11" s="409"/>
      <c r="L11" s="271"/>
      <c r="M11" s="410"/>
      <c r="N11" s="410"/>
      <c r="O11" s="410">
        <f t="shared" si="1"/>
        <v>10</v>
      </c>
      <c r="P11" s="411"/>
      <c r="Q11" s="293">
        <f t="shared" si="2"/>
        <v>0</v>
      </c>
      <c r="R11" s="1176" t="s">
        <v>214</v>
      </c>
      <c r="S11" s="192"/>
      <c r="T11" s="192"/>
      <c r="U11" s="192"/>
      <c r="V11" s="192"/>
      <c r="W11" s="192"/>
      <c r="X11" s="192"/>
      <c r="Y11" s="192"/>
      <c r="Z11" s="192"/>
    </row>
    <row r="12" spans="1:27" s="218" customFormat="1" ht="22.7" customHeight="1">
      <c r="A12" s="402">
        <v>5</v>
      </c>
      <c r="B12" s="403" t="s">
        <v>15</v>
      </c>
      <c r="C12" s="411">
        <v>8.2859999999999996</v>
      </c>
      <c r="D12" s="411">
        <f t="shared" si="0"/>
        <v>6.6288</v>
      </c>
      <c r="E12" s="245">
        <v>8.93</v>
      </c>
      <c r="F12" s="245">
        <v>7.15</v>
      </c>
      <c r="G12" s="414">
        <v>7</v>
      </c>
      <c r="H12" s="414">
        <v>7</v>
      </c>
      <c r="I12" s="407">
        <v>5</v>
      </c>
      <c r="J12" s="408"/>
      <c r="K12" s="409"/>
      <c r="L12" s="271"/>
      <c r="M12" s="410">
        <v>1</v>
      </c>
      <c r="N12" s="410"/>
      <c r="O12" s="410">
        <f>SUM(I12:N12)</f>
        <v>6</v>
      </c>
      <c r="P12" s="411"/>
      <c r="Q12" s="293">
        <f t="shared" si="2"/>
        <v>1</v>
      </c>
      <c r="R12" s="192"/>
      <c r="S12" s="192"/>
      <c r="T12" s="192"/>
      <c r="U12" s="192"/>
      <c r="V12" s="192"/>
      <c r="W12" s="192"/>
      <c r="X12" s="192"/>
      <c r="Y12" s="192"/>
      <c r="Z12" s="192"/>
    </row>
    <row r="13" spans="1:27" s="218" customFormat="1" ht="22.7" customHeight="1">
      <c r="A13" s="402">
        <v>6</v>
      </c>
      <c r="B13" s="403" t="s">
        <v>212</v>
      </c>
      <c r="C13" s="1155">
        <v>135.86199999999999</v>
      </c>
      <c r="D13" s="1156">
        <f t="shared" si="0"/>
        <v>108.6896</v>
      </c>
      <c r="E13" s="245">
        <v>99.8</v>
      </c>
      <c r="F13" s="245">
        <v>79.900000000000006</v>
      </c>
      <c r="G13" s="416">
        <v>110</v>
      </c>
      <c r="H13" s="416">
        <v>110</v>
      </c>
      <c r="I13" s="407">
        <f>11+36+32+3+9</f>
        <v>91</v>
      </c>
      <c r="J13" s="408">
        <v>10</v>
      </c>
      <c r="K13" s="409"/>
      <c r="L13" s="271"/>
      <c r="M13" s="410">
        <v>1</v>
      </c>
      <c r="N13" s="410"/>
      <c r="O13" s="410">
        <f t="shared" si="1"/>
        <v>102</v>
      </c>
      <c r="P13" s="411"/>
      <c r="Q13" s="293">
        <v>6</v>
      </c>
      <c r="R13" s="1176" t="s">
        <v>213</v>
      </c>
      <c r="S13" s="192"/>
      <c r="T13" s="192"/>
      <c r="U13" s="192"/>
      <c r="V13" s="192"/>
      <c r="W13" s="192"/>
      <c r="X13" s="192"/>
      <c r="Y13" s="192"/>
      <c r="Z13" s="192"/>
    </row>
    <row r="14" spans="1:27" s="218" customFormat="1" ht="22.7" customHeight="1">
      <c r="A14" s="402">
        <v>7</v>
      </c>
      <c r="B14" s="403" t="s">
        <v>44</v>
      </c>
      <c r="C14" s="411"/>
      <c r="D14" s="411">
        <f t="shared" si="0"/>
        <v>0</v>
      </c>
      <c r="E14" s="245"/>
      <c r="F14" s="245"/>
      <c r="G14" s="414"/>
      <c r="H14" s="414"/>
      <c r="I14" s="407">
        <v>2</v>
      </c>
      <c r="J14" s="408"/>
      <c r="K14" s="409"/>
      <c r="L14" s="271"/>
      <c r="M14" s="410"/>
      <c r="N14" s="410"/>
      <c r="O14" s="410">
        <f t="shared" si="1"/>
        <v>2</v>
      </c>
      <c r="P14" s="411"/>
      <c r="Q14" s="415"/>
      <c r="R14" s="192"/>
      <c r="S14" s="192"/>
      <c r="T14" s="192"/>
      <c r="U14" s="192"/>
      <c r="V14" s="192"/>
      <c r="W14" s="192"/>
      <c r="X14" s="192"/>
      <c r="Y14" s="192"/>
      <c r="Z14" s="192"/>
    </row>
    <row r="15" spans="1:27" s="218" customFormat="1" ht="22.7" customHeight="1">
      <c r="A15" s="402">
        <v>8</v>
      </c>
      <c r="B15" s="403" t="s">
        <v>45</v>
      </c>
      <c r="C15" s="411"/>
      <c r="D15" s="411">
        <f t="shared" si="0"/>
        <v>0</v>
      </c>
      <c r="E15" s="245">
        <v>17.5</v>
      </c>
      <c r="F15" s="245">
        <v>14</v>
      </c>
      <c r="G15" s="414">
        <v>18</v>
      </c>
      <c r="H15" s="414">
        <v>14</v>
      </c>
      <c r="I15" s="407"/>
      <c r="J15" s="408"/>
      <c r="K15" s="409"/>
      <c r="L15" s="271"/>
      <c r="M15" s="410"/>
      <c r="N15" s="410"/>
      <c r="O15" s="410">
        <f t="shared" si="1"/>
        <v>0</v>
      </c>
      <c r="P15" s="411"/>
      <c r="Q15" s="293">
        <f t="shared" si="2"/>
        <v>14</v>
      </c>
      <c r="R15" s="192"/>
      <c r="S15" s="192"/>
      <c r="T15" s="192"/>
      <c r="U15" s="192"/>
      <c r="V15" s="192"/>
      <c r="W15" s="192"/>
      <c r="X15" s="192"/>
      <c r="Y15" s="192"/>
      <c r="Z15" s="192"/>
    </row>
    <row r="16" spans="1:27" s="218" customFormat="1" ht="22.7" customHeight="1">
      <c r="A16" s="402">
        <v>9</v>
      </c>
      <c r="B16" s="403" t="s">
        <v>10</v>
      </c>
      <c r="C16" s="411">
        <v>8.4</v>
      </c>
      <c r="D16" s="411">
        <f t="shared" si="0"/>
        <v>6.7200000000000006</v>
      </c>
      <c r="E16" s="245">
        <v>8.6</v>
      </c>
      <c r="F16" s="245">
        <v>6.9</v>
      </c>
      <c r="G16" s="416">
        <v>9</v>
      </c>
      <c r="H16" s="416">
        <v>7</v>
      </c>
      <c r="I16" s="407">
        <v>4</v>
      </c>
      <c r="J16" s="408"/>
      <c r="K16" s="409"/>
      <c r="L16" s="271"/>
      <c r="M16" s="410"/>
      <c r="N16" s="410"/>
      <c r="O16" s="410">
        <f t="shared" si="1"/>
        <v>4</v>
      </c>
      <c r="P16" s="411"/>
      <c r="Q16" s="415">
        <v>-1</v>
      </c>
      <c r="R16" s="1176" t="s">
        <v>214</v>
      </c>
      <c r="S16" s="192"/>
      <c r="T16" s="192"/>
      <c r="U16" s="192"/>
      <c r="V16" s="192"/>
      <c r="W16" s="192"/>
      <c r="X16" s="192"/>
      <c r="Y16" s="192"/>
      <c r="Z16" s="192"/>
    </row>
    <row r="17" spans="1:26" s="218" customFormat="1" ht="22.7" customHeight="1">
      <c r="A17" s="402">
        <v>10</v>
      </c>
      <c r="B17" s="403" t="s">
        <v>11</v>
      </c>
      <c r="C17" s="411"/>
      <c r="D17" s="411">
        <f t="shared" si="0"/>
        <v>0</v>
      </c>
      <c r="E17" s="245"/>
      <c r="F17" s="245"/>
      <c r="G17" s="414"/>
      <c r="H17" s="414"/>
      <c r="I17" s="407"/>
      <c r="J17" s="408"/>
      <c r="K17" s="409"/>
      <c r="L17" s="271"/>
      <c r="M17" s="410"/>
      <c r="N17" s="410"/>
      <c r="O17" s="410">
        <f t="shared" si="1"/>
        <v>0</v>
      </c>
      <c r="P17" s="411"/>
      <c r="Q17" s="293">
        <f t="shared" si="2"/>
        <v>0</v>
      </c>
      <c r="R17" s="192"/>
      <c r="S17" s="192"/>
      <c r="T17" s="192"/>
      <c r="U17" s="192"/>
      <c r="V17" s="192"/>
      <c r="W17" s="192"/>
      <c r="X17" s="192"/>
      <c r="Y17" s="192"/>
      <c r="Z17" s="192"/>
    </row>
    <row r="18" spans="1:26" s="218" customFormat="1" ht="22.7" customHeight="1">
      <c r="A18" s="402">
        <v>11</v>
      </c>
      <c r="B18" s="403" t="s">
        <v>16</v>
      </c>
      <c r="C18" s="411">
        <v>4.4000000000000004</v>
      </c>
      <c r="D18" s="411">
        <f t="shared" si="0"/>
        <v>3.5200000000000005</v>
      </c>
      <c r="E18" s="245"/>
      <c r="F18" s="245"/>
      <c r="G18" s="414"/>
      <c r="H18" s="414"/>
      <c r="I18" s="407">
        <v>3</v>
      </c>
      <c r="J18" s="408">
        <v>1</v>
      </c>
      <c r="K18" s="409"/>
      <c r="L18" s="271"/>
      <c r="M18" s="410"/>
      <c r="N18" s="410"/>
      <c r="O18" s="410">
        <f>SUM(I18:N18)</f>
        <v>4</v>
      </c>
      <c r="P18" s="411"/>
      <c r="Q18" s="293"/>
      <c r="R18" s="192"/>
      <c r="S18" s="192"/>
      <c r="T18" s="192"/>
      <c r="U18" s="192"/>
      <c r="V18" s="192"/>
      <c r="W18" s="192"/>
      <c r="X18" s="192"/>
      <c r="Y18" s="192"/>
      <c r="Z18" s="192"/>
    </row>
    <row r="19" spans="1:26" s="218" customFormat="1" ht="22.7" customHeight="1">
      <c r="A19" s="402">
        <v>12</v>
      </c>
      <c r="B19" s="403" t="s">
        <v>12</v>
      </c>
      <c r="C19" s="411">
        <v>5.5</v>
      </c>
      <c r="D19" s="411">
        <f t="shared" si="0"/>
        <v>4.4000000000000004</v>
      </c>
      <c r="E19" s="245">
        <v>5.4</v>
      </c>
      <c r="F19" s="245">
        <v>4.3</v>
      </c>
      <c r="G19" s="414">
        <v>5</v>
      </c>
      <c r="H19" s="414">
        <v>4</v>
      </c>
      <c r="I19" s="407">
        <v>2</v>
      </c>
      <c r="J19" s="408"/>
      <c r="K19" s="409"/>
      <c r="L19" s="271"/>
      <c r="M19" s="410"/>
      <c r="N19" s="410"/>
      <c r="O19" s="410">
        <f t="shared" si="1"/>
        <v>2</v>
      </c>
      <c r="P19" s="411"/>
      <c r="Q19" s="293">
        <f t="shared" si="2"/>
        <v>2</v>
      </c>
      <c r="R19" s="192"/>
      <c r="S19" s="192"/>
      <c r="T19" s="192"/>
      <c r="U19" s="192"/>
      <c r="V19" s="192"/>
      <c r="W19" s="192"/>
      <c r="X19" s="192"/>
      <c r="Y19" s="192"/>
      <c r="Z19" s="192"/>
    </row>
    <row r="20" spans="1:26" s="218" customFormat="1" ht="22.7" customHeight="1">
      <c r="A20" s="402">
        <v>13</v>
      </c>
      <c r="B20" s="403" t="s">
        <v>13</v>
      </c>
      <c r="C20" s="411">
        <v>4.4000000000000004</v>
      </c>
      <c r="D20" s="411">
        <f t="shared" si="0"/>
        <v>3.5200000000000005</v>
      </c>
      <c r="E20" s="245">
        <v>2.6</v>
      </c>
      <c r="F20" s="245">
        <v>2.1</v>
      </c>
      <c r="G20" s="416">
        <v>3</v>
      </c>
      <c r="H20" s="416">
        <v>2</v>
      </c>
      <c r="I20" s="407">
        <v>2</v>
      </c>
      <c r="J20" s="408"/>
      <c r="K20" s="409"/>
      <c r="L20" s="271"/>
      <c r="M20" s="410"/>
      <c r="N20" s="410"/>
      <c r="O20" s="410">
        <f t="shared" si="1"/>
        <v>2</v>
      </c>
      <c r="P20" s="411"/>
      <c r="Q20" s="293">
        <f t="shared" si="2"/>
        <v>0</v>
      </c>
      <c r="R20" s="1176" t="s">
        <v>214</v>
      </c>
      <c r="S20" s="192"/>
      <c r="T20" s="192" t="s">
        <v>223</v>
      </c>
      <c r="U20" s="192"/>
      <c r="V20" s="192"/>
      <c r="W20" s="192"/>
      <c r="X20" s="192"/>
      <c r="Y20" s="192"/>
      <c r="Z20" s="192"/>
    </row>
    <row r="21" spans="1:26" s="218" customFormat="1" ht="22.7" customHeight="1">
      <c r="A21" s="402">
        <v>14</v>
      </c>
      <c r="B21" s="403" t="s">
        <v>14</v>
      </c>
      <c r="C21" s="411"/>
      <c r="D21" s="411">
        <f t="shared" si="0"/>
        <v>0</v>
      </c>
      <c r="E21" s="245"/>
      <c r="F21" s="245"/>
      <c r="G21" s="414"/>
      <c r="H21" s="414"/>
      <c r="I21" s="407"/>
      <c r="J21" s="408"/>
      <c r="K21" s="409"/>
      <c r="L21" s="271"/>
      <c r="M21" s="410"/>
      <c r="N21" s="410"/>
      <c r="O21" s="410">
        <f t="shared" si="1"/>
        <v>0</v>
      </c>
      <c r="P21" s="411"/>
      <c r="Q21" s="293">
        <f t="shared" si="2"/>
        <v>0</v>
      </c>
      <c r="R21" s="192"/>
      <c r="S21" s="192"/>
      <c r="T21" s="192"/>
      <c r="U21" s="192"/>
      <c r="V21" s="192"/>
      <c r="W21" s="192"/>
      <c r="X21" s="192"/>
      <c r="Y21" s="192"/>
      <c r="Z21" s="192"/>
    </row>
    <row r="22" spans="1:26" s="218" customFormat="1" ht="22.7" customHeight="1">
      <c r="A22" s="402">
        <v>15</v>
      </c>
      <c r="B22" s="403" t="s">
        <v>17</v>
      </c>
      <c r="C22" s="411">
        <v>1</v>
      </c>
      <c r="D22" s="411">
        <f t="shared" si="0"/>
        <v>0.8</v>
      </c>
      <c r="E22" s="245">
        <v>3</v>
      </c>
      <c r="F22" s="245">
        <v>2</v>
      </c>
      <c r="G22" s="414">
        <v>1</v>
      </c>
      <c r="H22" s="414">
        <v>1</v>
      </c>
      <c r="I22" s="407"/>
      <c r="J22" s="408"/>
      <c r="K22" s="409"/>
      <c r="L22" s="271"/>
      <c r="M22" s="410"/>
      <c r="N22" s="410"/>
      <c r="O22" s="410">
        <f t="shared" si="1"/>
        <v>0</v>
      </c>
      <c r="P22" s="411"/>
      <c r="Q22" s="293">
        <f t="shared" si="2"/>
        <v>1</v>
      </c>
      <c r="R22" s="192"/>
      <c r="S22" s="192"/>
      <c r="T22" s="192"/>
      <c r="U22" s="192"/>
      <c r="V22" s="192"/>
      <c r="W22" s="192"/>
      <c r="X22" s="192"/>
      <c r="Y22" s="192"/>
      <c r="Z22" s="192"/>
    </row>
    <row r="23" spans="1:26" s="218" customFormat="1" ht="22.7" customHeight="1">
      <c r="A23" s="402">
        <v>16</v>
      </c>
      <c r="B23" s="403" t="s">
        <v>47</v>
      </c>
      <c r="C23" s="411"/>
      <c r="D23" s="411">
        <f t="shared" si="0"/>
        <v>0</v>
      </c>
      <c r="E23" s="245"/>
      <c r="F23" s="245"/>
      <c r="G23" s="414"/>
      <c r="H23" s="414"/>
      <c r="I23" s="407"/>
      <c r="J23" s="408"/>
      <c r="K23" s="409"/>
      <c r="L23" s="271"/>
      <c r="M23" s="410"/>
      <c r="N23" s="410"/>
      <c r="O23" s="410">
        <f t="shared" si="1"/>
        <v>0</v>
      </c>
      <c r="P23" s="411"/>
      <c r="Q23" s="293">
        <f t="shared" si="2"/>
        <v>0</v>
      </c>
      <c r="R23" s="192"/>
      <c r="S23" s="192"/>
      <c r="T23" s="192"/>
      <c r="U23" s="192"/>
      <c r="V23" s="192"/>
      <c r="W23" s="192"/>
      <c r="X23" s="192"/>
      <c r="Y23" s="192"/>
      <c r="Z23" s="192"/>
    </row>
    <row r="24" spans="1:26" s="218" customFormat="1" ht="22.7" customHeight="1">
      <c r="A24" s="402">
        <v>17</v>
      </c>
      <c r="B24" s="403" t="s">
        <v>18</v>
      </c>
      <c r="C24" s="411"/>
      <c r="D24" s="411">
        <f t="shared" si="0"/>
        <v>0</v>
      </c>
      <c r="E24" s="245"/>
      <c r="F24" s="245"/>
      <c r="G24" s="414"/>
      <c r="H24" s="414"/>
      <c r="I24" s="407"/>
      <c r="J24" s="408"/>
      <c r="K24" s="409"/>
      <c r="L24" s="271"/>
      <c r="M24" s="410"/>
      <c r="N24" s="410"/>
      <c r="O24" s="410">
        <f t="shared" si="1"/>
        <v>0</v>
      </c>
      <c r="P24" s="411"/>
      <c r="Q24" s="293">
        <f t="shared" si="2"/>
        <v>0</v>
      </c>
      <c r="R24" s="192"/>
      <c r="S24" s="192"/>
      <c r="T24" s="192"/>
      <c r="U24" s="192"/>
      <c r="V24" s="192"/>
      <c r="W24" s="192"/>
      <c r="X24" s="192"/>
      <c r="Y24" s="192"/>
      <c r="Z24" s="192"/>
    </row>
    <row r="25" spans="1:26" s="218" customFormat="1" ht="22.7" customHeight="1">
      <c r="A25" s="402">
        <v>18</v>
      </c>
      <c r="B25" s="403" t="s">
        <v>19</v>
      </c>
      <c r="C25" s="411"/>
      <c r="D25" s="411">
        <f t="shared" si="0"/>
        <v>0</v>
      </c>
      <c r="E25" s="245"/>
      <c r="F25" s="245"/>
      <c r="G25" s="414"/>
      <c r="H25" s="414"/>
      <c r="I25" s="407"/>
      <c r="J25" s="408"/>
      <c r="K25" s="409"/>
      <c r="L25" s="271"/>
      <c r="M25" s="410"/>
      <c r="N25" s="410"/>
      <c r="O25" s="410">
        <f t="shared" si="1"/>
        <v>0</v>
      </c>
      <c r="P25" s="411"/>
      <c r="Q25" s="293">
        <f t="shared" si="2"/>
        <v>0</v>
      </c>
      <c r="R25" s="192"/>
      <c r="S25" s="192"/>
      <c r="T25" s="192"/>
      <c r="U25" s="192"/>
      <c r="V25" s="192"/>
      <c r="W25" s="192"/>
      <c r="X25" s="192"/>
      <c r="Y25" s="192"/>
      <c r="Z25" s="192"/>
    </row>
    <row r="26" spans="1:26" s="218" customFormat="1" ht="22.7" customHeight="1">
      <c r="A26" s="402">
        <v>19</v>
      </c>
      <c r="B26" s="403" t="s">
        <v>20</v>
      </c>
      <c r="C26" s="411"/>
      <c r="D26" s="411">
        <f t="shared" si="0"/>
        <v>0</v>
      </c>
      <c r="E26" s="245">
        <v>1</v>
      </c>
      <c r="F26" s="245">
        <v>0</v>
      </c>
      <c r="G26" s="414"/>
      <c r="H26" s="414"/>
      <c r="I26" s="407"/>
      <c r="J26" s="408"/>
      <c r="K26" s="409"/>
      <c r="L26" s="271"/>
      <c r="M26" s="410"/>
      <c r="N26" s="410"/>
      <c r="O26" s="410">
        <f t="shared" si="1"/>
        <v>0</v>
      </c>
      <c r="P26" s="411"/>
      <c r="Q26" s="293">
        <f t="shared" si="2"/>
        <v>0</v>
      </c>
      <c r="R26" s="192"/>
      <c r="S26" s="192"/>
      <c r="T26" s="192"/>
      <c r="U26" s="192"/>
      <c r="V26" s="192"/>
      <c r="W26" s="192"/>
      <c r="X26" s="192"/>
      <c r="Y26" s="192"/>
      <c r="Z26" s="192"/>
    </row>
    <row r="27" spans="1:26" s="218" customFormat="1" ht="22.7" customHeight="1">
      <c r="A27" s="402">
        <v>20</v>
      </c>
      <c r="B27" s="403" t="s">
        <v>21</v>
      </c>
      <c r="C27" s="411">
        <v>1</v>
      </c>
      <c r="D27" s="411">
        <f t="shared" si="0"/>
        <v>0.8</v>
      </c>
      <c r="E27" s="245">
        <v>2</v>
      </c>
      <c r="F27" s="245">
        <v>1</v>
      </c>
      <c r="G27" s="414">
        <v>1</v>
      </c>
      <c r="H27" s="414">
        <v>1</v>
      </c>
      <c r="I27" s="407"/>
      <c r="J27" s="408"/>
      <c r="K27" s="409"/>
      <c r="L27" s="271"/>
      <c r="M27" s="410"/>
      <c r="N27" s="410"/>
      <c r="O27" s="410">
        <f t="shared" si="1"/>
        <v>0</v>
      </c>
      <c r="P27" s="411"/>
      <c r="Q27" s="293">
        <f t="shared" si="2"/>
        <v>1</v>
      </c>
      <c r="R27" s="192"/>
      <c r="S27" s="192"/>
      <c r="T27" s="192"/>
      <c r="U27" s="192"/>
      <c r="V27" s="192"/>
      <c r="W27" s="192"/>
      <c r="X27" s="192"/>
      <c r="Y27" s="192"/>
      <c r="Z27" s="192"/>
    </row>
    <row r="28" spans="1:26" s="218" customFormat="1" ht="22.7" customHeight="1">
      <c r="A28" s="402">
        <v>21</v>
      </c>
      <c r="B28" s="403" t="s">
        <v>22</v>
      </c>
      <c r="C28" s="411">
        <v>1</v>
      </c>
      <c r="D28" s="411">
        <f t="shared" si="0"/>
        <v>0.8</v>
      </c>
      <c r="E28" s="245">
        <v>1</v>
      </c>
      <c r="F28" s="245">
        <v>1</v>
      </c>
      <c r="G28" s="414">
        <v>1</v>
      </c>
      <c r="H28" s="414">
        <v>1</v>
      </c>
      <c r="I28" s="407"/>
      <c r="J28" s="408"/>
      <c r="K28" s="409"/>
      <c r="L28" s="271"/>
      <c r="M28" s="410"/>
      <c r="N28" s="410"/>
      <c r="O28" s="410">
        <f t="shared" si="1"/>
        <v>0</v>
      </c>
      <c r="P28" s="411"/>
      <c r="Q28" s="293">
        <v>0</v>
      </c>
      <c r="R28" s="192"/>
      <c r="S28" s="192"/>
      <c r="T28" s="192"/>
      <c r="U28" s="192"/>
      <c r="V28" s="192"/>
      <c r="W28" s="192"/>
      <c r="X28" s="192"/>
      <c r="Y28" s="192"/>
      <c r="Z28" s="192"/>
    </row>
    <row r="29" spans="1:26" s="218" customFormat="1" ht="22.7" customHeight="1">
      <c r="A29" s="402">
        <v>22</v>
      </c>
      <c r="B29" s="403" t="s">
        <v>46</v>
      </c>
      <c r="C29" s="411"/>
      <c r="D29" s="411">
        <f t="shared" si="0"/>
        <v>0</v>
      </c>
      <c r="E29" s="245"/>
      <c r="F29" s="245"/>
      <c r="G29" s="414"/>
      <c r="H29" s="414"/>
      <c r="I29" s="407">
        <v>1</v>
      </c>
      <c r="J29" s="408"/>
      <c r="K29" s="409"/>
      <c r="L29" s="271"/>
      <c r="M29" s="410"/>
      <c r="N29" s="410"/>
      <c r="O29" s="410">
        <f t="shared" si="1"/>
        <v>1</v>
      </c>
      <c r="P29" s="411"/>
      <c r="Q29" s="293">
        <v>0</v>
      </c>
      <c r="R29" s="192"/>
      <c r="S29" s="192"/>
      <c r="T29" s="192"/>
      <c r="U29" s="192"/>
      <c r="V29" s="192"/>
      <c r="W29" s="192"/>
      <c r="X29" s="192"/>
      <c r="Y29" s="192"/>
      <c r="Z29" s="192"/>
    </row>
    <row r="30" spans="1:26" s="218" customFormat="1" ht="22.7" customHeight="1">
      <c r="A30" s="402">
        <v>23</v>
      </c>
      <c r="B30" s="403" t="s">
        <v>23</v>
      </c>
      <c r="C30" s="411">
        <v>2</v>
      </c>
      <c r="D30" s="411">
        <f t="shared" si="0"/>
        <v>1.6</v>
      </c>
      <c r="E30" s="245"/>
      <c r="F30" s="245"/>
      <c r="G30" s="414"/>
      <c r="H30" s="414"/>
      <c r="I30" s="407"/>
      <c r="J30" s="408"/>
      <c r="K30" s="409"/>
      <c r="L30" s="271"/>
      <c r="M30" s="410"/>
      <c r="N30" s="410"/>
      <c r="O30" s="410">
        <f t="shared" si="1"/>
        <v>0</v>
      </c>
      <c r="P30" s="411"/>
      <c r="Q30" s="293">
        <f t="shared" si="2"/>
        <v>0</v>
      </c>
      <c r="R30" s="192"/>
      <c r="S30" s="192"/>
      <c r="T30" s="192"/>
      <c r="U30" s="192"/>
      <c r="V30" s="192"/>
      <c r="W30" s="192"/>
      <c r="X30" s="192"/>
      <c r="Y30" s="192"/>
      <c r="Z30" s="192"/>
    </row>
    <row r="31" spans="1:26" s="218" customFormat="1" ht="22.7" customHeight="1">
      <c r="A31" s="402">
        <v>24</v>
      </c>
      <c r="B31" s="403" t="s">
        <v>24</v>
      </c>
      <c r="C31" s="411">
        <v>3</v>
      </c>
      <c r="D31" s="411">
        <f t="shared" si="0"/>
        <v>2.4000000000000004</v>
      </c>
      <c r="E31" s="245">
        <v>3</v>
      </c>
      <c r="F31" s="245">
        <v>3</v>
      </c>
      <c r="G31" s="416">
        <v>1</v>
      </c>
      <c r="H31" s="416">
        <v>1</v>
      </c>
      <c r="I31" s="407">
        <v>1</v>
      </c>
      <c r="J31" s="408"/>
      <c r="K31" s="409"/>
      <c r="L31" s="271"/>
      <c r="M31" s="410"/>
      <c r="N31" s="410"/>
      <c r="O31" s="410">
        <f t="shared" si="1"/>
        <v>1</v>
      </c>
      <c r="P31" s="411"/>
      <c r="Q31" s="293">
        <f t="shared" si="2"/>
        <v>0</v>
      </c>
      <c r="R31" s="1176" t="s">
        <v>215</v>
      </c>
      <c r="S31" s="192"/>
      <c r="T31" s="192"/>
      <c r="U31" s="192"/>
      <c r="V31" s="192"/>
      <c r="W31" s="192"/>
      <c r="X31" s="192"/>
      <c r="Y31" s="192"/>
      <c r="Z31" s="192"/>
    </row>
    <row r="32" spans="1:26" s="218" customFormat="1" ht="22.7" customHeight="1">
      <c r="A32" s="402">
        <v>25</v>
      </c>
      <c r="B32" s="403" t="s">
        <v>43</v>
      </c>
      <c r="C32" s="411"/>
      <c r="D32" s="411">
        <f t="shared" si="0"/>
        <v>0</v>
      </c>
      <c r="E32" s="245"/>
      <c r="F32" s="245"/>
      <c r="G32" s="414"/>
      <c r="H32" s="414"/>
      <c r="I32" s="407">
        <v>1</v>
      </c>
      <c r="J32" s="408"/>
      <c r="K32" s="409"/>
      <c r="L32" s="271"/>
      <c r="M32" s="410"/>
      <c r="N32" s="410"/>
      <c r="O32" s="410">
        <f>SUM(I32:N32)</f>
        <v>1</v>
      </c>
      <c r="P32" s="411"/>
      <c r="Q32" s="415">
        <f t="shared" si="2"/>
        <v>-1</v>
      </c>
      <c r="R32" s="201"/>
      <c r="S32" s="201"/>
      <c r="T32" s="201"/>
    </row>
    <row r="33" spans="1:26" s="218" customFormat="1" ht="22.7" customHeight="1">
      <c r="A33" s="402">
        <v>26</v>
      </c>
      <c r="B33" s="403" t="s">
        <v>25</v>
      </c>
      <c r="C33" s="411">
        <v>4</v>
      </c>
      <c r="D33" s="411">
        <f t="shared" si="0"/>
        <v>3.2</v>
      </c>
      <c r="E33" s="245">
        <v>4</v>
      </c>
      <c r="F33" s="245">
        <v>4</v>
      </c>
      <c r="G33" s="414">
        <v>4</v>
      </c>
      <c r="H33" s="414">
        <v>4</v>
      </c>
      <c r="I33" s="407">
        <v>2</v>
      </c>
      <c r="J33" s="408"/>
      <c r="K33" s="409"/>
      <c r="L33" s="271"/>
      <c r="M33" s="410"/>
      <c r="N33" s="410"/>
      <c r="O33" s="410">
        <f t="shared" si="1"/>
        <v>2</v>
      </c>
      <c r="P33" s="411"/>
      <c r="Q33" s="293">
        <f t="shared" si="2"/>
        <v>2</v>
      </c>
      <c r="R33" s="192"/>
      <c r="S33" s="192"/>
      <c r="T33" s="192"/>
      <c r="U33" s="192"/>
      <c r="V33" s="192"/>
      <c r="W33" s="192"/>
      <c r="X33" s="192"/>
      <c r="Y33" s="192"/>
      <c r="Z33" s="192"/>
    </row>
    <row r="34" spans="1:26" s="218" customFormat="1" ht="22.7" customHeight="1">
      <c r="A34" s="402">
        <v>27</v>
      </c>
      <c r="B34" s="403" t="s">
        <v>27</v>
      </c>
      <c r="C34" s="411">
        <v>2</v>
      </c>
      <c r="D34" s="411">
        <f t="shared" si="0"/>
        <v>1.6</v>
      </c>
      <c r="E34" s="245">
        <v>2</v>
      </c>
      <c r="F34" s="245">
        <v>2</v>
      </c>
      <c r="G34" s="414">
        <v>2</v>
      </c>
      <c r="H34" s="414">
        <v>2</v>
      </c>
      <c r="I34" s="407">
        <v>1</v>
      </c>
      <c r="J34" s="408"/>
      <c r="K34" s="409"/>
      <c r="L34" s="271"/>
      <c r="M34" s="410"/>
      <c r="N34" s="410"/>
      <c r="O34" s="410">
        <f t="shared" si="1"/>
        <v>1</v>
      </c>
      <c r="P34" s="411"/>
      <c r="Q34" s="293">
        <f t="shared" si="2"/>
        <v>1</v>
      </c>
      <c r="R34" s="192"/>
      <c r="S34" s="192"/>
      <c r="T34" s="192"/>
      <c r="U34" s="192"/>
      <c r="V34" s="192"/>
      <c r="W34" s="192"/>
      <c r="X34" s="192"/>
      <c r="Y34" s="192"/>
      <c r="Z34" s="192"/>
    </row>
    <row r="35" spans="1:26" s="218" customFormat="1" ht="22.7" customHeight="1">
      <c r="A35" s="402">
        <v>28</v>
      </c>
      <c r="B35" s="403" t="s">
        <v>35</v>
      </c>
      <c r="C35" s="411"/>
      <c r="D35" s="411">
        <f t="shared" si="0"/>
        <v>0</v>
      </c>
      <c r="E35" s="245">
        <v>12</v>
      </c>
      <c r="F35" s="245">
        <v>10</v>
      </c>
      <c r="G35" s="414">
        <v>12</v>
      </c>
      <c r="H35" s="414">
        <v>10</v>
      </c>
      <c r="I35" s="407">
        <v>4</v>
      </c>
      <c r="J35" s="408">
        <v>1</v>
      </c>
      <c r="K35" s="409"/>
      <c r="L35" s="271"/>
      <c r="M35" s="410"/>
      <c r="N35" s="410"/>
      <c r="O35" s="410">
        <f t="shared" si="1"/>
        <v>5</v>
      </c>
      <c r="P35" s="411"/>
      <c r="Q35" s="293">
        <v>4</v>
      </c>
      <c r="R35" s="201"/>
      <c r="S35" s="201"/>
      <c r="T35" s="201"/>
    </row>
    <row r="36" spans="1:26" s="218" customFormat="1" ht="22.7" customHeight="1">
      <c r="A36" s="402">
        <v>29</v>
      </c>
      <c r="B36" s="403" t="s">
        <v>42</v>
      </c>
      <c r="C36" s="411"/>
      <c r="D36" s="411">
        <f t="shared" si="0"/>
        <v>0</v>
      </c>
      <c r="E36" s="245"/>
      <c r="F36" s="245"/>
      <c r="G36" s="414"/>
      <c r="H36" s="414"/>
      <c r="I36" s="407">
        <v>1</v>
      </c>
      <c r="J36" s="408"/>
      <c r="K36" s="409"/>
      <c r="L36" s="271"/>
      <c r="M36" s="410"/>
      <c r="N36" s="410"/>
      <c r="O36" s="410">
        <f t="shared" si="1"/>
        <v>1</v>
      </c>
      <c r="P36" s="411"/>
      <c r="Q36" s="415"/>
      <c r="R36" s="201"/>
      <c r="S36" s="201"/>
      <c r="T36" s="201"/>
    </row>
    <row r="37" spans="1:26" s="218" customFormat="1" ht="22.7" customHeight="1">
      <c r="A37" s="402">
        <v>30</v>
      </c>
      <c r="B37" s="403" t="s">
        <v>54</v>
      </c>
      <c r="C37" s="411">
        <v>4</v>
      </c>
      <c r="D37" s="411">
        <f t="shared" si="0"/>
        <v>3.2</v>
      </c>
      <c r="E37" s="255">
        <v>6</v>
      </c>
      <c r="F37" s="255">
        <v>3</v>
      </c>
      <c r="G37" s="424">
        <v>6</v>
      </c>
      <c r="H37" s="424">
        <v>3</v>
      </c>
      <c r="I37" s="407"/>
      <c r="J37" s="408"/>
      <c r="K37" s="409"/>
      <c r="L37" s="425"/>
      <c r="M37" s="410">
        <v>1</v>
      </c>
      <c r="N37" s="410"/>
      <c r="O37" s="410">
        <f t="shared" si="1"/>
        <v>1</v>
      </c>
      <c r="P37" s="411"/>
      <c r="Q37" s="293">
        <f t="shared" si="2"/>
        <v>2</v>
      </c>
      <c r="R37" s="201"/>
      <c r="S37" s="201"/>
      <c r="T37" s="201"/>
      <c r="U37" s="201"/>
      <c r="V37" s="201"/>
      <c r="W37" s="201"/>
      <c r="X37" s="201"/>
      <c r="Y37" s="201"/>
      <c r="Z37" s="201"/>
    </row>
    <row r="38" spans="1:26" s="218" customFormat="1" ht="22.7" customHeight="1">
      <c r="A38" s="157"/>
      <c r="B38" s="263" t="s">
        <v>4</v>
      </c>
      <c r="C38" s="1157">
        <f t="shared" ref="C38:N38" si="3">SUM(C8:C37)</f>
        <v>239.81000000000003</v>
      </c>
      <c r="D38" s="1157">
        <f t="shared" si="3"/>
        <v>191.84800000000004</v>
      </c>
      <c r="E38" s="266">
        <f t="shared" si="3"/>
        <v>230.07</v>
      </c>
      <c r="F38" s="266">
        <f t="shared" si="3"/>
        <v>184.36</v>
      </c>
      <c r="G38" s="502">
        <f t="shared" si="3"/>
        <v>233</v>
      </c>
      <c r="H38" s="502">
        <f>SUM(H8:H37)</f>
        <v>200</v>
      </c>
      <c r="I38" s="315">
        <f t="shared" si="3"/>
        <v>154</v>
      </c>
      <c r="J38" s="315">
        <f t="shared" si="3"/>
        <v>16</v>
      </c>
      <c r="K38" s="315">
        <f t="shared" si="3"/>
        <v>0</v>
      </c>
      <c r="L38" s="315">
        <f t="shared" si="3"/>
        <v>0</v>
      </c>
      <c r="M38" s="315">
        <f t="shared" si="3"/>
        <v>3</v>
      </c>
      <c r="N38" s="315">
        <f t="shared" si="3"/>
        <v>0</v>
      </c>
      <c r="O38" s="315">
        <f>SUM(I38:N38)</f>
        <v>173</v>
      </c>
      <c r="P38" s="316"/>
      <c r="Q38" s="288">
        <f t="shared" si="2"/>
        <v>27</v>
      </c>
      <c r="R38" s="192"/>
      <c r="S38" s="192"/>
      <c r="T38" s="192"/>
    </row>
    <row r="39" spans="1:26" s="202" customFormat="1">
      <c r="B39" s="157" t="s">
        <v>83</v>
      </c>
      <c r="C39" s="196"/>
      <c r="D39" s="196"/>
      <c r="E39" s="272">
        <v>123.78</v>
      </c>
      <c r="F39" s="272">
        <v>99.03</v>
      </c>
      <c r="G39" s="273"/>
      <c r="H39" s="273"/>
      <c r="I39" s="196"/>
      <c r="J39" s="199"/>
      <c r="K39" s="195"/>
      <c r="L39" s="195"/>
      <c r="M39" s="199"/>
      <c r="N39" s="200"/>
      <c r="O39" s="200"/>
      <c r="P39" s="200"/>
      <c r="Q39" s="192"/>
      <c r="R39" s="192"/>
      <c r="S39" s="192"/>
      <c r="T39" s="192"/>
      <c r="U39" s="192"/>
    </row>
    <row r="40" spans="1:26" s="202" customFormat="1">
      <c r="A40" s="194"/>
      <c r="B40" s="157" t="s">
        <v>84</v>
      </c>
      <c r="C40" s="196"/>
      <c r="D40" s="196"/>
      <c r="E40" s="272">
        <v>29</v>
      </c>
      <c r="F40" s="272">
        <v>23.2</v>
      </c>
      <c r="G40" s="273"/>
      <c r="H40" s="273"/>
      <c r="I40" s="196"/>
      <c r="J40" s="199"/>
      <c r="K40" s="195"/>
      <c r="L40" s="195"/>
      <c r="M40" s="199"/>
      <c r="N40" s="200"/>
      <c r="O40" s="200"/>
      <c r="P40" s="200"/>
      <c r="Q40" s="192"/>
      <c r="R40" s="192"/>
      <c r="S40" s="192"/>
      <c r="T40" s="192"/>
      <c r="U40" s="192"/>
    </row>
    <row r="41" spans="1:26" s="202" customFormat="1">
      <c r="A41" s="194" t="s">
        <v>28</v>
      </c>
      <c r="B41" s="195"/>
      <c r="C41" s="196"/>
      <c r="D41" s="196"/>
      <c r="E41" s="272"/>
      <c r="F41" s="272"/>
      <c r="G41" s="273"/>
      <c r="H41" s="273"/>
      <c r="I41" s="196"/>
      <c r="J41" s="197"/>
      <c r="K41" s="195"/>
      <c r="L41" s="195"/>
      <c r="M41" s="199"/>
      <c r="N41" s="200"/>
      <c r="O41" s="200"/>
      <c r="P41" s="200"/>
      <c r="Q41" s="192"/>
      <c r="R41" s="192"/>
      <c r="S41" s="192"/>
      <c r="T41" s="192"/>
      <c r="U41" s="192"/>
    </row>
    <row r="42" spans="1:26" s="202" customFormat="1">
      <c r="A42" s="194"/>
      <c r="B42" s="194" t="s">
        <v>29</v>
      </c>
      <c r="C42" s="196"/>
      <c r="D42" s="196"/>
      <c r="E42" s="272"/>
      <c r="F42" s="272"/>
      <c r="G42" s="273"/>
      <c r="H42" s="273"/>
      <c r="I42" s="196"/>
      <c r="J42" s="199"/>
      <c r="K42" s="195"/>
      <c r="L42" s="195"/>
      <c r="M42" s="199"/>
      <c r="N42" s="200"/>
      <c r="O42" s="200"/>
      <c r="P42" s="200"/>
      <c r="Q42" s="192"/>
      <c r="R42" s="192"/>
      <c r="S42" s="192"/>
      <c r="T42" s="192"/>
      <c r="U42" s="192"/>
    </row>
    <row r="43" spans="1:26" s="218" customFormat="1" ht="37.5">
      <c r="A43" s="391" t="s">
        <v>3</v>
      </c>
      <c r="B43" s="275" t="s">
        <v>30</v>
      </c>
      <c r="C43" s="389" t="s">
        <v>57</v>
      </c>
      <c r="D43" s="277"/>
      <c r="E43" s="278" t="s">
        <v>57</v>
      </c>
      <c r="F43" s="279"/>
      <c r="G43" s="276" t="s">
        <v>101</v>
      </c>
      <c r="H43" s="283"/>
      <c r="I43" s="1238" t="s">
        <v>39</v>
      </c>
      <c r="J43" s="1239"/>
      <c r="K43" s="1239"/>
      <c r="L43" s="1239"/>
      <c r="M43" s="1239"/>
      <c r="N43" s="1239"/>
      <c r="O43" s="1240"/>
      <c r="P43" s="282" t="s">
        <v>58</v>
      </c>
      <c r="Q43" s="283" t="s">
        <v>58</v>
      </c>
      <c r="R43" s="192"/>
    </row>
    <row r="44" spans="1:26" s="218" customFormat="1" ht="48.75" customHeight="1">
      <c r="A44" s="394"/>
      <c r="B44" s="264"/>
      <c r="C44" s="135" t="s">
        <v>77</v>
      </c>
      <c r="D44" s="285" t="s">
        <v>78</v>
      </c>
      <c r="E44" s="286" t="s">
        <v>55</v>
      </c>
      <c r="F44" s="287" t="s">
        <v>56</v>
      </c>
      <c r="G44" s="301" t="s">
        <v>55</v>
      </c>
      <c r="H44" s="241" t="s">
        <v>56</v>
      </c>
      <c r="I44" s="397" t="s">
        <v>5</v>
      </c>
      <c r="J44" s="397" t="s">
        <v>6</v>
      </c>
      <c r="K44" s="398" t="s">
        <v>40</v>
      </c>
      <c r="L44" s="397" t="s">
        <v>41</v>
      </c>
      <c r="M44" s="399" t="s">
        <v>49</v>
      </c>
      <c r="N44" s="399" t="s">
        <v>48</v>
      </c>
      <c r="O44" s="398" t="s">
        <v>4</v>
      </c>
      <c r="P44" s="292" t="s">
        <v>55</v>
      </c>
      <c r="Q44" s="293" t="s">
        <v>56</v>
      </c>
      <c r="R44" s="192"/>
    </row>
    <row r="45" spans="1:26" s="218" customFormat="1">
      <c r="A45" s="284">
        <v>1</v>
      </c>
      <c r="B45" s="403" t="s">
        <v>102</v>
      </c>
      <c r="C45" s="411">
        <v>30</v>
      </c>
      <c r="D45" s="411">
        <f>+C45*0.8</f>
        <v>24</v>
      </c>
      <c r="E45" s="295">
        <v>36</v>
      </c>
      <c r="F45" s="295">
        <v>28</v>
      </c>
      <c r="G45" s="301"/>
      <c r="H45" s="241">
        <v>11</v>
      </c>
      <c r="I45" s="410">
        <v>1</v>
      </c>
      <c r="J45" s="409">
        <v>10</v>
      </c>
      <c r="K45" s="409"/>
      <c r="L45" s="410">
        <v>4</v>
      </c>
      <c r="M45" s="410">
        <v>1</v>
      </c>
      <c r="N45" s="410"/>
      <c r="O45" s="1110">
        <f>SUM(I45:N45)</f>
        <v>16</v>
      </c>
      <c r="P45" s="436"/>
      <c r="Q45" s="293"/>
      <c r="R45" s="192" t="s">
        <v>222</v>
      </c>
    </row>
    <row r="46" spans="1:26" s="218" customFormat="1">
      <c r="A46" s="284">
        <v>2</v>
      </c>
      <c r="B46" s="403" t="s">
        <v>103</v>
      </c>
      <c r="C46" s="411"/>
      <c r="D46" s="411">
        <f t="shared" ref="D46:D57" si="4">+C46*0.8</f>
        <v>0</v>
      </c>
      <c r="E46" s="303">
        <v>5</v>
      </c>
      <c r="F46" s="303">
        <v>4</v>
      </c>
      <c r="G46" s="307"/>
      <c r="H46" s="305">
        <v>4</v>
      </c>
      <c r="I46" s="410">
        <v>2</v>
      </c>
      <c r="J46" s="409"/>
      <c r="K46" s="409"/>
      <c r="L46" s="410"/>
      <c r="M46" s="410">
        <v>1</v>
      </c>
      <c r="N46" s="410"/>
      <c r="O46" s="1110">
        <f t="shared" ref="O46:O55" si="5">SUM(I46:N46)</f>
        <v>3</v>
      </c>
      <c r="P46" s="438"/>
      <c r="Q46" s="411"/>
      <c r="R46" s="192"/>
    </row>
    <row r="47" spans="1:26" s="218" customFormat="1">
      <c r="A47" s="284">
        <v>3</v>
      </c>
      <c r="B47" s="403" t="s">
        <v>104</v>
      </c>
      <c r="C47" s="411">
        <v>8</v>
      </c>
      <c r="D47" s="411">
        <f t="shared" si="4"/>
        <v>6.4</v>
      </c>
      <c r="E47" s="303">
        <v>7</v>
      </c>
      <c r="F47" s="303">
        <v>6</v>
      </c>
      <c r="G47" s="244"/>
      <c r="H47" s="305">
        <v>6</v>
      </c>
      <c r="I47" s="410">
        <v>4</v>
      </c>
      <c r="J47" s="409"/>
      <c r="K47" s="409">
        <v>1</v>
      </c>
      <c r="L47" s="410">
        <v>1</v>
      </c>
      <c r="M47" s="410"/>
      <c r="N47" s="410"/>
      <c r="O47" s="1110">
        <f t="shared" si="5"/>
        <v>6</v>
      </c>
      <c r="P47" s="411"/>
      <c r="Q47" s="411"/>
      <c r="R47" s="192"/>
    </row>
    <row r="48" spans="1:26" s="218" customFormat="1">
      <c r="A48" s="284">
        <v>4</v>
      </c>
      <c r="B48" s="403" t="s">
        <v>105</v>
      </c>
      <c r="C48" s="411">
        <v>4</v>
      </c>
      <c r="D48" s="411">
        <f t="shared" si="4"/>
        <v>3.2</v>
      </c>
      <c r="E48" s="303">
        <v>9</v>
      </c>
      <c r="F48" s="303">
        <v>7</v>
      </c>
      <c r="G48" s="244"/>
      <c r="H48" s="305">
        <v>7</v>
      </c>
      <c r="I48" s="410">
        <v>1</v>
      </c>
      <c r="J48" s="409">
        <v>1</v>
      </c>
      <c r="K48" s="409"/>
      <c r="L48" s="410">
        <v>1</v>
      </c>
      <c r="M48" s="410"/>
      <c r="N48" s="410"/>
      <c r="O48" s="1110">
        <f t="shared" si="5"/>
        <v>3</v>
      </c>
      <c r="P48" s="411"/>
      <c r="Q48" s="411"/>
      <c r="R48" s="192"/>
    </row>
    <row r="49" spans="1:21" s="218" customFormat="1">
      <c r="A49" s="284">
        <v>5</v>
      </c>
      <c r="B49" s="403" t="s">
        <v>106</v>
      </c>
      <c r="C49" s="411"/>
      <c r="D49" s="411">
        <f t="shared" si="4"/>
        <v>0</v>
      </c>
      <c r="E49" s="303">
        <v>2</v>
      </c>
      <c r="F49" s="303">
        <v>2</v>
      </c>
      <c r="G49" s="244"/>
      <c r="H49" s="305">
        <v>2</v>
      </c>
      <c r="I49" s="410">
        <v>3</v>
      </c>
      <c r="J49" s="409"/>
      <c r="K49" s="409"/>
      <c r="L49" s="410"/>
      <c r="M49" s="410"/>
      <c r="N49" s="410"/>
      <c r="O49" s="1110">
        <f t="shared" si="5"/>
        <v>3</v>
      </c>
      <c r="P49" s="411"/>
      <c r="Q49" s="411"/>
      <c r="R49" s="192"/>
    </row>
    <row r="50" spans="1:21" s="218" customFormat="1">
      <c r="A50" s="284">
        <v>6</v>
      </c>
      <c r="B50" s="403" t="s">
        <v>107</v>
      </c>
      <c r="C50" s="411">
        <v>2</v>
      </c>
      <c r="D50" s="411">
        <f t="shared" si="4"/>
        <v>1.6</v>
      </c>
      <c r="E50" s="303">
        <v>4</v>
      </c>
      <c r="F50" s="303">
        <v>3</v>
      </c>
      <c r="G50" s="244"/>
      <c r="H50" s="305">
        <v>3</v>
      </c>
      <c r="I50" s="410"/>
      <c r="J50" s="409"/>
      <c r="K50" s="409">
        <v>1</v>
      </c>
      <c r="L50" s="410"/>
      <c r="M50" s="410"/>
      <c r="N50" s="410"/>
      <c r="O50" s="1110">
        <f t="shared" si="5"/>
        <v>1</v>
      </c>
      <c r="P50" s="411"/>
      <c r="Q50" s="411"/>
      <c r="R50" s="192"/>
    </row>
    <row r="51" spans="1:21" s="218" customFormat="1">
      <c r="A51" s="284">
        <v>7</v>
      </c>
      <c r="B51" s="403" t="s">
        <v>50</v>
      </c>
      <c r="C51" s="411">
        <v>6</v>
      </c>
      <c r="D51" s="411">
        <f t="shared" si="4"/>
        <v>4.8000000000000007</v>
      </c>
      <c r="E51" s="295"/>
      <c r="F51" s="295">
        <v>7</v>
      </c>
      <c r="G51" s="244"/>
      <c r="H51" s="305">
        <v>4</v>
      </c>
      <c r="I51" s="410"/>
      <c r="J51" s="409"/>
      <c r="K51" s="409"/>
      <c r="L51" s="410">
        <v>1</v>
      </c>
      <c r="M51" s="410">
        <v>1</v>
      </c>
      <c r="N51" s="410"/>
      <c r="O51" s="1110">
        <f t="shared" si="5"/>
        <v>2</v>
      </c>
      <c r="P51" s="411"/>
      <c r="Q51" s="411"/>
      <c r="R51" s="192"/>
    </row>
    <row r="52" spans="1:21" s="218" customFormat="1">
      <c r="A52" s="284">
        <v>8</v>
      </c>
      <c r="B52" s="403" t="s">
        <v>51</v>
      </c>
      <c r="C52" s="411"/>
      <c r="D52" s="411">
        <f t="shared" si="4"/>
        <v>0</v>
      </c>
      <c r="E52" s="303"/>
      <c r="F52" s="303">
        <v>47</v>
      </c>
      <c r="G52" s="244"/>
      <c r="H52" s="305">
        <v>47</v>
      </c>
      <c r="I52" s="410"/>
      <c r="J52" s="409"/>
      <c r="K52" s="409"/>
      <c r="L52" s="410"/>
      <c r="M52" s="410"/>
      <c r="N52" s="410">
        <v>24</v>
      </c>
      <c r="O52" s="1110">
        <f t="shared" si="5"/>
        <v>24</v>
      </c>
      <c r="P52" s="411"/>
      <c r="Q52" s="411"/>
      <c r="R52" s="192"/>
    </row>
    <row r="53" spans="1:21" s="218" customFormat="1">
      <c r="A53" s="284">
        <v>9</v>
      </c>
      <c r="B53" s="403" t="s">
        <v>108</v>
      </c>
      <c r="C53" s="411"/>
      <c r="D53" s="411">
        <f t="shared" si="4"/>
        <v>0</v>
      </c>
      <c r="E53" s="303"/>
      <c r="F53" s="303">
        <v>6</v>
      </c>
      <c r="G53" s="244"/>
      <c r="H53" s="305">
        <v>6</v>
      </c>
      <c r="I53" s="410"/>
      <c r="J53" s="409"/>
      <c r="K53" s="409"/>
      <c r="L53" s="410">
        <v>2</v>
      </c>
      <c r="M53" s="410"/>
      <c r="N53" s="410"/>
      <c r="O53" s="1110">
        <f t="shared" si="5"/>
        <v>2</v>
      </c>
      <c r="P53" s="411"/>
      <c r="Q53" s="411"/>
      <c r="R53" s="192"/>
    </row>
    <row r="54" spans="1:21" s="218" customFormat="1">
      <c r="A54" s="284">
        <v>10</v>
      </c>
      <c r="B54" s="403" t="s">
        <v>52</v>
      </c>
      <c r="C54" s="411"/>
      <c r="D54" s="411">
        <f t="shared" si="4"/>
        <v>0</v>
      </c>
      <c r="E54" s="303"/>
      <c r="F54" s="303">
        <v>5</v>
      </c>
      <c r="G54" s="244"/>
      <c r="H54" s="305">
        <v>5</v>
      </c>
      <c r="I54" s="410"/>
      <c r="J54" s="409">
        <v>6</v>
      </c>
      <c r="K54" s="409"/>
      <c r="L54" s="410">
        <v>5</v>
      </c>
      <c r="M54" s="410"/>
      <c r="N54" s="410"/>
      <c r="O54" s="1110">
        <f t="shared" si="5"/>
        <v>11</v>
      </c>
      <c r="P54" s="411"/>
      <c r="Q54" s="411"/>
      <c r="R54" s="192"/>
    </row>
    <row r="55" spans="1:21" s="218" customFormat="1">
      <c r="A55" s="284">
        <v>11</v>
      </c>
      <c r="B55" s="403" t="s">
        <v>53</v>
      </c>
      <c r="C55" s="411"/>
      <c r="D55" s="411">
        <f t="shared" si="4"/>
        <v>0</v>
      </c>
      <c r="E55" s="303"/>
      <c r="F55" s="303">
        <v>6</v>
      </c>
      <c r="G55" s="254"/>
      <c r="H55" s="311">
        <v>6</v>
      </c>
      <c r="I55" s="410"/>
      <c r="J55" s="409">
        <v>2</v>
      </c>
      <c r="K55" s="409"/>
      <c r="L55" s="410">
        <v>2</v>
      </c>
      <c r="M55" s="410"/>
      <c r="N55" s="410"/>
      <c r="O55" s="1110">
        <f t="shared" si="5"/>
        <v>4</v>
      </c>
      <c r="P55" s="411"/>
      <c r="Q55" s="411"/>
      <c r="R55" s="201"/>
    </row>
    <row r="56" spans="1:21" s="218" customFormat="1">
      <c r="A56" s="284">
        <v>12</v>
      </c>
      <c r="B56" s="403" t="s">
        <v>109</v>
      </c>
      <c r="C56" s="411">
        <v>3</v>
      </c>
      <c r="D56" s="411">
        <f t="shared" si="4"/>
        <v>2.4000000000000004</v>
      </c>
      <c r="E56" s="303"/>
      <c r="F56" s="303"/>
      <c r="G56" s="244"/>
      <c r="H56" s="305"/>
      <c r="I56" s="410"/>
      <c r="J56" s="409"/>
      <c r="K56" s="409"/>
      <c r="L56" s="410"/>
      <c r="M56" s="410"/>
      <c r="N56" s="410"/>
      <c r="O56" s="1110"/>
      <c r="P56" s="411"/>
      <c r="Q56" s="411"/>
      <c r="R56" s="201"/>
    </row>
    <row r="57" spans="1:21" s="218" customFormat="1">
      <c r="A57" s="284">
        <v>13</v>
      </c>
      <c r="B57" s="403" t="s">
        <v>136</v>
      </c>
      <c r="C57" s="411">
        <v>7</v>
      </c>
      <c r="D57" s="411">
        <f t="shared" si="4"/>
        <v>5.6000000000000005</v>
      </c>
      <c r="E57" s="303"/>
      <c r="F57" s="303"/>
      <c r="G57" s="411"/>
      <c r="H57" s="293"/>
      <c r="I57" s="410"/>
      <c r="J57" s="409"/>
      <c r="K57" s="409"/>
      <c r="L57" s="410"/>
      <c r="M57" s="410"/>
      <c r="N57" s="410"/>
      <c r="O57" s="1110"/>
      <c r="P57" s="411"/>
      <c r="Q57" s="411"/>
      <c r="R57" s="201"/>
    </row>
    <row r="58" spans="1:21" s="218" customFormat="1">
      <c r="A58" s="263"/>
      <c r="B58" s="263" t="s">
        <v>4</v>
      </c>
      <c r="C58" s="316">
        <f>SUM(C45:C57)</f>
        <v>60</v>
      </c>
      <c r="D58" s="316">
        <f>SUM(D45:D57)</f>
        <v>48</v>
      </c>
      <c r="E58" s="287">
        <f>SUM(E45:E57)</f>
        <v>63</v>
      </c>
      <c r="F58" s="287">
        <f>SUM(F45:F57)</f>
        <v>121</v>
      </c>
      <c r="G58" s="316"/>
      <c r="H58" s="288">
        <f>SUM(H45:H57)</f>
        <v>101</v>
      </c>
      <c r="I58" s="315">
        <f t="shared" ref="I58:O58" si="6">SUM(I45:I55)</f>
        <v>11</v>
      </c>
      <c r="J58" s="315">
        <f t="shared" si="6"/>
        <v>19</v>
      </c>
      <c r="K58" s="315">
        <f t="shared" si="6"/>
        <v>2</v>
      </c>
      <c r="L58" s="315">
        <f t="shared" si="6"/>
        <v>16</v>
      </c>
      <c r="M58" s="315">
        <f t="shared" si="6"/>
        <v>3</v>
      </c>
      <c r="N58" s="315">
        <f t="shared" si="6"/>
        <v>24</v>
      </c>
      <c r="O58" s="315">
        <f t="shared" si="6"/>
        <v>75</v>
      </c>
      <c r="P58" s="316"/>
      <c r="Q58" s="316"/>
      <c r="R58" s="192"/>
    </row>
    <row r="59" spans="1:21" s="202" customFormat="1">
      <c r="A59" s="194"/>
      <c r="B59" s="194" t="s">
        <v>31</v>
      </c>
      <c r="C59" s="196"/>
      <c r="D59" s="199"/>
      <c r="E59" s="274"/>
      <c r="F59" s="317"/>
      <c r="G59" s="440"/>
      <c r="H59" s="192"/>
      <c r="I59" s="195"/>
      <c r="J59" s="195"/>
      <c r="K59" s="199"/>
      <c r="L59" s="200"/>
      <c r="M59" s="319"/>
      <c r="N59" s="195"/>
      <c r="O59" s="195"/>
      <c r="P59" s="195"/>
      <c r="Q59" s="192"/>
      <c r="R59" s="192"/>
      <c r="S59" s="192"/>
      <c r="T59" s="192"/>
      <c r="U59" s="192"/>
    </row>
    <row r="60" spans="1:21" s="218" customFormat="1" ht="37.5">
      <c r="A60" s="275"/>
      <c r="B60" s="275"/>
      <c r="C60" s="276" t="s">
        <v>76</v>
      </c>
      <c r="D60" s="277"/>
      <c r="E60" s="278" t="s">
        <v>57</v>
      </c>
      <c r="F60" s="279"/>
      <c r="G60" s="276" t="s">
        <v>101</v>
      </c>
      <c r="H60" s="283"/>
      <c r="I60" s="1241" t="s">
        <v>39</v>
      </c>
      <c r="J60" s="1242"/>
      <c r="K60" s="1242"/>
      <c r="L60" s="1242"/>
      <c r="M60" s="1242"/>
      <c r="N60" s="1242"/>
      <c r="O60" s="1243"/>
      <c r="P60" s="282" t="s">
        <v>58</v>
      </c>
      <c r="Q60" s="283" t="s">
        <v>58</v>
      </c>
      <c r="R60" s="192"/>
      <c r="S60" s="192"/>
      <c r="T60" s="192"/>
    </row>
    <row r="61" spans="1:21" s="218" customFormat="1" ht="105.75">
      <c r="A61" s="264"/>
      <c r="B61" s="264" t="s">
        <v>32</v>
      </c>
      <c r="C61" s="135" t="s">
        <v>80</v>
      </c>
      <c r="D61" s="136" t="s">
        <v>111</v>
      </c>
      <c r="E61" s="286" t="s">
        <v>55</v>
      </c>
      <c r="F61" s="287" t="s">
        <v>56</v>
      </c>
      <c r="G61" s="301" t="s">
        <v>55</v>
      </c>
      <c r="H61" s="241" t="s">
        <v>56</v>
      </c>
      <c r="I61" s="397" t="s">
        <v>5</v>
      </c>
      <c r="J61" s="397" t="s">
        <v>6</v>
      </c>
      <c r="K61" s="398" t="s">
        <v>40</v>
      </c>
      <c r="L61" s="397" t="s">
        <v>41</v>
      </c>
      <c r="M61" s="399" t="s">
        <v>49</v>
      </c>
      <c r="N61" s="399" t="s">
        <v>48</v>
      </c>
      <c r="O61" s="398" t="s">
        <v>4</v>
      </c>
      <c r="P61" s="401" t="s">
        <v>55</v>
      </c>
      <c r="Q61" s="288" t="s">
        <v>56</v>
      </c>
      <c r="R61" s="192"/>
      <c r="S61" s="192"/>
      <c r="T61" s="192"/>
    </row>
    <row r="62" spans="1:21" s="202" customFormat="1">
      <c r="A62" s="441" t="s">
        <v>33</v>
      </c>
      <c r="B62" s="442" t="s">
        <v>34</v>
      </c>
      <c r="C62" s="411"/>
      <c r="D62" s="411"/>
      <c r="E62" s="295"/>
      <c r="F62" s="295"/>
      <c r="G62" s="232"/>
      <c r="H62" s="232"/>
      <c r="I62" s="443"/>
      <c r="J62" s="1158"/>
      <c r="K62" s="1159"/>
      <c r="L62" s="1158"/>
      <c r="M62" s="1064"/>
      <c r="N62" s="1064"/>
      <c r="O62" s="1064">
        <f t="shared" ref="O62" si="7">SUM(P52:P61)</f>
        <v>0</v>
      </c>
      <c r="P62" s="411"/>
      <c r="Q62" s="411"/>
      <c r="R62" s="192"/>
      <c r="S62" s="192"/>
      <c r="T62" s="192"/>
    </row>
    <row r="63" spans="1:21" s="218" customFormat="1">
      <c r="A63" s="402"/>
      <c r="B63" s="444" t="s">
        <v>9</v>
      </c>
      <c r="C63" s="1160">
        <v>135.86199999999999</v>
      </c>
      <c r="D63" s="1156">
        <f>+C63*0.3</f>
        <v>40.758599999999994</v>
      </c>
      <c r="E63" s="303"/>
      <c r="F63" s="303"/>
      <c r="G63" s="244"/>
      <c r="H63" s="244"/>
      <c r="I63" s="273"/>
      <c r="J63" s="410">
        <v>25</v>
      </c>
      <c r="K63" s="271"/>
      <c r="L63" s="410">
        <v>10</v>
      </c>
      <c r="M63" s="409">
        <v>8</v>
      </c>
      <c r="N63" s="409"/>
      <c r="O63" s="409">
        <f>SUM(J63:N63)</f>
        <v>43</v>
      </c>
      <c r="P63" s="411"/>
      <c r="Q63" s="411"/>
      <c r="R63" s="192"/>
      <c r="S63" s="192"/>
      <c r="T63" s="192"/>
    </row>
    <row r="64" spans="1:21" s="218" customFormat="1">
      <c r="A64" s="402"/>
      <c r="B64" s="444" t="s">
        <v>8</v>
      </c>
      <c r="C64" s="1156">
        <v>9.5559999999999992</v>
      </c>
      <c r="D64" s="1156">
        <f t="shared" ref="D64:D69" si="8">+C64*0.3</f>
        <v>2.8667999999999996</v>
      </c>
      <c r="E64" s="303"/>
      <c r="F64" s="303"/>
      <c r="G64" s="244"/>
      <c r="H64" s="244"/>
      <c r="I64" s="273"/>
      <c r="J64" s="410">
        <v>3</v>
      </c>
      <c r="K64" s="271"/>
      <c r="L64" s="410">
        <v>2</v>
      </c>
      <c r="M64" s="409"/>
      <c r="N64" s="409"/>
      <c r="O64" s="409">
        <f t="shared" ref="O64:O69" si="9">SUM(J64:N64)</f>
        <v>5</v>
      </c>
      <c r="P64" s="411"/>
      <c r="Q64" s="411"/>
      <c r="R64" s="192"/>
      <c r="S64" s="192"/>
      <c r="T64" s="192"/>
    </row>
    <row r="65" spans="1:27" s="218" customFormat="1">
      <c r="A65" s="402"/>
      <c r="B65" s="444" t="s">
        <v>158</v>
      </c>
      <c r="C65" s="1156">
        <v>8.4</v>
      </c>
      <c r="D65" s="1156">
        <f t="shared" si="8"/>
        <v>2.52</v>
      </c>
      <c r="E65" s="303"/>
      <c r="F65" s="303"/>
      <c r="G65" s="244"/>
      <c r="H65" s="244"/>
      <c r="I65" s="273"/>
      <c r="J65" s="410">
        <v>2</v>
      </c>
      <c r="K65" s="271"/>
      <c r="L65" s="410"/>
      <c r="M65" s="409"/>
      <c r="N65" s="409"/>
      <c r="O65" s="409">
        <f t="shared" si="9"/>
        <v>2</v>
      </c>
      <c r="P65" s="411"/>
      <c r="Q65" s="411"/>
      <c r="R65" s="192"/>
      <c r="S65" s="192"/>
      <c r="T65" s="192"/>
      <c r="U65" s="192"/>
      <c r="V65" s="192"/>
      <c r="W65" s="192"/>
      <c r="X65" s="192"/>
      <c r="Y65" s="192"/>
      <c r="Z65" s="192"/>
    </row>
    <row r="66" spans="1:27" s="218" customFormat="1">
      <c r="A66" s="402"/>
      <c r="B66" s="444" t="s">
        <v>7</v>
      </c>
      <c r="C66" s="1156">
        <v>10.292</v>
      </c>
      <c r="D66" s="1156">
        <f t="shared" si="8"/>
        <v>3.0875999999999997</v>
      </c>
      <c r="E66" s="303"/>
      <c r="F66" s="303"/>
      <c r="G66" s="244"/>
      <c r="H66" s="244"/>
      <c r="I66" s="273"/>
      <c r="J66" s="410">
        <v>3</v>
      </c>
      <c r="K66" s="271"/>
      <c r="L66" s="410"/>
      <c r="M66" s="409">
        <v>4</v>
      </c>
      <c r="N66" s="409"/>
      <c r="O66" s="409">
        <f t="shared" si="9"/>
        <v>7</v>
      </c>
      <c r="P66" s="411"/>
      <c r="Q66" s="411"/>
      <c r="R66" s="192"/>
      <c r="S66" s="192"/>
      <c r="T66" s="192"/>
      <c r="U66" s="192"/>
      <c r="V66" s="192"/>
      <c r="W66" s="192"/>
      <c r="X66" s="192"/>
      <c r="Y66" s="192"/>
      <c r="Z66" s="192"/>
    </row>
    <row r="67" spans="1:27" s="218" customFormat="1">
      <c r="A67" s="402"/>
      <c r="B67" s="444" t="s">
        <v>35</v>
      </c>
      <c r="C67" s="1156"/>
      <c r="D67" s="1156">
        <f t="shared" si="8"/>
        <v>0</v>
      </c>
      <c r="E67" s="303"/>
      <c r="F67" s="303"/>
      <c r="G67" s="244"/>
      <c r="H67" s="244"/>
      <c r="I67" s="273"/>
      <c r="J67" s="410"/>
      <c r="K67" s="271"/>
      <c r="L67" s="410"/>
      <c r="M67" s="409"/>
      <c r="N67" s="409"/>
      <c r="O67" s="409">
        <f t="shared" si="9"/>
        <v>0</v>
      </c>
      <c r="P67" s="411"/>
      <c r="Q67" s="411"/>
      <c r="R67" s="192"/>
      <c r="S67" s="192"/>
      <c r="T67" s="192"/>
      <c r="U67" s="192"/>
      <c r="V67" s="192"/>
      <c r="W67" s="192"/>
      <c r="X67" s="192"/>
      <c r="Y67" s="192"/>
      <c r="Z67" s="192"/>
    </row>
    <row r="68" spans="1:27" s="218" customFormat="1">
      <c r="A68" s="402"/>
      <c r="B68" s="444" t="s">
        <v>36</v>
      </c>
      <c r="C68" s="1156">
        <v>4.4000000000000004</v>
      </c>
      <c r="D68" s="1156">
        <f t="shared" si="8"/>
        <v>1.32</v>
      </c>
      <c r="E68" s="303"/>
      <c r="F68" s="303"/>
      <c r="G68" s="244"/>
      <c r="H68" s="244"/>
      <c r="I68" s="273"/>
      <c r="J68" s="410"/>
      <c r="K68" s="271"/>
      <c r="L68" s="410"/>
      <c r="M68" s="409"/>
      <c r="N68" s="409"/>
      <c r="O68" s="409">
        <f t="shared" si="9"/>
        <v>0</v>
      </c>
      <c r="P68" s="411"/>
      <c r="Q68" s="411"/>
      <c r="R68" s="192"/>
      <c r="S68" s="192"/>
      <c r="T68" s="192"/>
      <c r="U68" s="192"/>
      <c r="V68" s="192"/>
      <c r="W68" s="192"/>
      <c r="X68" s="192"/>
      <c r="Y68" s="192"/>
      <c r="Z68" s="192"/>
    </row>
    <row r="69" spans="1:27" s="218" customFormat="1">
      <c r="A69" s="402"/>
      <c r="B69" s="444" t="s">
        <v>12</v>
      </c>
      <c r="C69" s="1156">
        <v>5.5</v>
      </c>
      <c r="D69" s="1156">
        <f t="shared" si="8"/>
        <v>1.65</v>
      </c>
      <c r="E69" s="333"/>
      <c r="F69" s="333"/>
      <c r="G69" s="244"/>
      <c r="H69" s="244"/>
      <c r="I69" s="273"/>
      <c r="J69" s="410"/>
      <c r="K69" s="271"/>
      <c r="L69" s="410"/>
      <c r="M69" s="409"/>
      <c r="N69" s="409"/>
      <c r="O69" s="409">
        <f t="shared" si="9"/>
        <v>0</v>
      </c>
      <c r="P69" s="411"/>
      <c r="Q69" s="411"/>
      <c r="R69" s="192"/>
      <c r="S69" s="192"/>
      <c r="T69" s="192"/>
      <c r="U69" s="192"/>
      <c r="V69" s="192"/>
      <c r="W69" s="192"/>
      <c r="X69" s="192"/>
      <c r="Y69" s="192"/>
      <c r="Z69" s="192"/>
    </row>
    <row r="70" spans="1:27" s="218" customFormat="1">
      <c r="A70" s="334"/>
      <c r="B70" s="450" t="s">
        <v>4</v>
      </c>
      <c r="C70" s="1161">
        <f>SUM(C62:C69)</f>
        <v>174.01000000000002</v>
      </c>
      <c r="D70" s="1161">
        <f>SUM(D62:D69)</f>
        <v>52.202999999999996</v>
      </c>
      <c r="E70" s="336">
        <v>123.78</v>
      </c>
      <c r="F70" s="336">
        <v>99.03</v>
      </c>
      <c r="G70" s="305">
        <v>123.78</v>
      </c>
      <c r="H70" s="305">
        <v>99.03</v>
      </c>
      <c r="I70" s="1116"/>
      <c r="J70" s="453">
        <f>SUM(J63:J69)</f>
        <v>33</v>
      </c>
      <c r="K70" s="453">
        <f t="shared" ref="K70:O70" si="10">SUM(K63:K69)</f>
        <v>0</v>
      </c>
      <c r="L70" s="453">
        <f t="shared" si="10"/>
        <v>12</v>
      </c>
      <c r="M70" s="453">
        <f t="shared" si="10"/>
        <v>12</v>
      </c>
      <c r="N70" s="453">
        <f t="shared" si="10"/>
        <v>0</v>
      </c>
      <c r="O70" s="453">
        <f t="shared" si="10"/>
        <v>57</v>
      </c>
      <c r="P70" s="316"/>
      <c r="Q70" s="316"/>
      <c r="R70" s="192"/>
      <c r="S70" s="192"/>
      <c r="T70" s="192"/>
      <c r="U70" s="192"/>
      <c r="V70" s="192"/>
      <c r="W70" s="192"/>
      <c r="X70" s="192"/>
      <c r="Y70" s="192"/>
      <c r="Z70" s="192"/>
    </row>
    <row r="71" spans="1:27" s="202" customFormat="1" ht="63.75">
      <c r="A71" s="340" t="s">
        <v>37</v>
      </c>
      <c r="B71" s="341" t="s">
        <v>38</v>
      </c>
      <c r="C71" s="430" t="s">
        <v>112</v>
      </c>
      <c r="D71" s="316" t="s">
        <v>113</v>
      </c>
      <c r="E71" s="278" t="s">
        <v>57</v>
      </c>
      <c r="F71" s="279"/>
      <c r="G71" s="276" t="s">
        <v>101</v>
      </c>
      <c r="H71" s="283"/>
      <c r="I71" s="344"/>
      <c r="J71" s="1158"/>
      <c r="K71" s="1159"/>
      <c r="L71" s="1158"/>
      <c r="M71" s="1064"/>
      <c r="N71" s="1064"/>
      <c r="O71" s="1135"/>
      <c r="P71" s="277"/>
      <c r="Q71" s="277"/>
      <c r="R71" s="192"/>
      <c r="S71" s="192"/>
      <c r="T71" s="192"/>
      <c r="U71" s="192"/>
      <c r="V71" s="192"/>
      <c r="W71" s="192"/>
      <c r="X71" s="192"/>
      <c r="Y71" s="192"/>
      <c r="Z71" s="192"/>
    </row>
    <row r="72" spans="1:27" s="218" customFormat="1">
      <c r="A72" s="402"/>
      <c r="B72" s="444" t="s">
        <v>22</v>
      </c>
      <c r="C72" s="1162">
        <v>1</v>
      </c>
      <c r="D72" s="1162">
        <v>3</v>
      </c>
      <c r="E72" s="295"/>
      <c r="F72" s="295"/>
      <c r="G72" s="232"/>
      <c r="H72" s="232"/>
      <c r="I72" s="454"/>
      <c r="J72" s="410">
        <v>3</v>
      </c>
      <c r="K72" s="271"/>
      <c r="L72" s="410"/>
      <c r="M72" s="409"/>
      <c r="N72" s="409"/>
      <c r="O72" s="409">
        <f>SUM(J72:N72)</f>
        <v>3</v>
      </c>
      <c r="P72" s="411"/>
      <c r="Q72" s="411"/>
      <c r="R72" s="192"/>
      <c r="S72" s="192"/>
      <c r="T72" s="192"/>
      <c r="U72" s="192"/>
      <c r="V72" s="192"/>
      <c r="W72" s="192"/>
      <c r="X72" s="192"/>
      <c r="Y72" s="192"/>
      <c r="Z72" s="192"/>
    </row>
    <row r="73" spans="1:27" s="218" customFormat="1">
      <c r="A73" s="402"/>
      <c r="B73" s="444" t="s">
        <v>20</v>
      </c>
      <c r="C73" s="1163"/>
      <c r="D73" s="1162"/>
      <c r="E73" s="352"/>
      <c r="F73" s="353"/>
      <c r="G73" s="356"/>
      <c r="H73" s="357"/>
      <c r="I73" s="454"/>
      <c r="J73" s="410"/>
      <c r="K73" s="271"/>
      <c r="L73" s="410"/>
      <c r="M73" s="409"/>
      <c r="N73" s="409"/>
      <c r="O73" s="409">
        <f t="shared" ref="O73" si="11">SUM(O71)</f>
        <v>0</v>
      </c>
      <c r="P73" s="1164"/>
      <c r="Q73" s="457"/>
      <c r="R73" s="192"/>
      <c r="S73" s="192"/>
      <c r="T73" s="192"/>
      <c r="U73" s="192"/>
      <c r="V73" s="192"/>
      <c r="W73" s="192"/>
      <c r="X73" s="192"/>
      <c r="Y73" s="192"/>
      <c r="Z73" s="192"/>
    </row>
    <row r="74" spans="1:27" s="218" customFormat="1">
      <c r="A74" s="402"/>
      <c r="B74" s="458" t="s">
        <v>24</v>
      </c>
      <c r="C74" s="1165">
        <v>3</v>
      </c>
      <c r="D74" s="1166">
        <v>9</v>
      </c>
      <c r="E74" s="359"/>
      <c r="F74" s="360"/>
      <c r="G74" s="363"/>
      <c r="H74" s="364"/>
      <c r="I74" s="459"/>
      <c r="J74" s="410">
        <v>5</v>
      </c>
      <c r="K74" s="271"/>
      <c r="L74" s="410"/>
      <c r="M74" s="409"/>
      <c r="N74" s="409"/>
      <c r="O74" s="409">
        <f>SUM(J74:N74)</f>
        <v>5</v>
      </c>
      <c r="P74" s="1167"/>
      <c r="Q74" s="461"/>
      <c r="R74" s="192"/>
      <c r="S74" s="192"/>
      <c r="T74" s="192"/>
      <c r="U74" s="192"/>
      <c r="V74" s="192"/>
      <c r="W74" s="192"/>
      <c r="X74" s="192"/>
      <c r="Y74" s="192"/>
      <c r="Z74" s="192"/>
    </row>
    <row r="75" spans="1:27" s="218" customFormat="1">
      <c r="A75" s="402"/>
      <c r="B75" s="444" t="s">
        <v>26</v>
      </c>
      <c r="C75" s="1156">
        <v>4</v>
      </c>
      <c r="D75" s="1156">
        <f>+C75*0.3</f>
        <v>1.2</v>
      </c>
      <c r="E75" s="366"/>
      <c r="F75" s="366"/>
      <c r="G75" s="254"/>
      <c r="H75" s="254"/>
      <c r="I75" s="1121"/>
      <c r="J75" s="268"/>
      <c r="K75" s="1168">
        <v>1</v>
      </c>
      <c r="L75" s="268"/>
      <c r="M75" s="1169"/>
      <c r="N75" s="1169"/>
      <c r="O75" s="409">
        <f>SUM(J75:N75)</f>
        <v>1</v>
      </c>
      <c r="P75" s="411"/>
      <c r="Q75" s="411"/>
      <c r="R75" s="192"/>
      <c r="S75" s="192"/>
      <c r="T75" s="192"/>
      <c r="U75" s="192"/>
      <c r="V75" s="192"/>
      <c r="W75" s="192"/>
      <c r="X75" s="192"/>
      <c r="Y75" s="192"/>
      <c r="Z75" s="192"/>
    </row>
    <row r="76" spans="1:27" s="218" customFormat="1">
      <c r="A76" s="334"/>
      <c r="B76" s="462" t="s">
        <v>4</v>
      </c>
      <c r="C76" s="371">
        <f>SUM(C72:C75)</f>
        <v>8</v>
      </c>
      <c r="D76" s="371">
        <f>SUM(D72:D75)</f>
        <v>13.2</v>
      </c>
      <c r="E76" s="336">
        <v>29</v>
      </c>
      <c r="F76" s="336">
        <v>23.2</v>
      </c>
      <c r="G76" s="305">
        <v>29</v>
      </c>
      <c r="H76" s="305">
        <v>23.2</v>
      </c>
      <c r="I76" s="453">
        <f t="shared" ref="I76:N76" si="12">SUM(I72:I75)</f>
        <v>0</v>
      </c>
      <c r="J76" s="453">
        <f t="shared" si="12"/>
        <v>8</v>
      </c>
      <c r="K76" s="453">
        <f t="shared" si="12"/>
        <v>1</v>
      </c>
      <c r="L76" s="453">
        <f t="shared" si="12"/>
        <v>0</v>
      </c>
      <c r="M76" s="453">
        <f t="shared" si="12"/>
        <v>0</v>
      </c>
      <c r="N76" s="453">
        <f t="shared" si="12"/>
        <v>0</v>
      </c>
      <c r="O76" s="453">
        <f>SUM(O72:O75)</f>
        <v>9</v>
      </c>
      <c r="P76" s="374">
        <f t="shared" ref="P76:Q76" si="13">SUM(P73)</f>
        <v>0</v>
      </c>
      <c r="Q76" s="374">
        <f t="shared" si="13"/>
        <v>0</v>
      </c>
      <c r="R76" s="192"/>
      <c r="S76" s="192"/>
      <c r="T76" s="192"/>
      <c r="U76" s="192"/>
      <c r="V76" s="192"/>
      <c r="W76" s="192"/>
      <c r="X76" s="192"/>
      <c r="Y76" s="192"/>
      <c r="Z76" s="192"/>
    </row>
    <row r="77" spans="1:27" s="218" customFormat="1">
      <c r="A77" s="157"/>
      <c r="B77" s="377"/>
      <c r="C77" s="375"/>
      <c r="D77" s="273"/>
      <c r="E77" s="375"/>
      <c r="F77" s="375"/>
      <c r="G77" s="375"/>
      <c r="H77" s="375"/>
      <c r="I77" s="157"/>
      <c r="J77" s="157"/>
      <c r="K77" s="273"/>
      <c r="L77" s="379"/>
      <c r="M77" s="380"/>
      <c r="N77" s="157"/>
      <c r="O77" s="157"/>
      <c r="P77" s="157"/>
      <c r="Q77" s="192"/>
      <c r="R77" s="192"/>
      <c r="S77" s="192"/>
      <c r="T77" s="192"/>
      <c r="U77" s="192"/>
      <c r="V77" s="192"/>
      <c r="W77" s="192"/>
      <c r="X77" s="192"/>
      <c r="Y77" s="192"/>
      <c r="Z77" s="192"/>
      <c r="AA77" s="192"/>
    </row>
    <row r="78" spans="1:27" s="218" customFormat="1">
      <c r="A78" s="157"/>
      <c r="B78" s="377"/>
      <c r="C78" s="375"/>
      <c r="D78" s="273"/>
      <c r="E78" s="375"/>
      <c r="F78" s="375"/>
      <c r="G78" s="375"/>
      <c r="H78" s="375"/>
      <c r="I78" s="157"/>
      <c r="J78" s="157"/>
      <c r="K78" s="273"/>
      <c r="L78" s="379"/>
      <c r="M78" s="380"/>
      <c r="N78" s="157"/>
      <c r="O78" s="157"/>
      <c r="P78" s="157"/>
      <c r="Q78" s="192"/>
      <c r="R78" s="192"/>
      <c r="S78" s="192"/>
      <c r="T78" s="192"/>
      <c r="U78" s="192"/>
      <c r="V78" s="192"/>
      <c r="W78" s="192"/>
      <c r="X78" s="192"/>
      <c r="Y78" s="192"/>
      <c r="Z78" s="192"/>
      <c r="AA78" s="192"/>
    </row>
    <row r="79" spans="1:27" s="218" customFormat="1">
      <c r="A79" s="157"/>
      <c r="B79" s="157"/>
      <c r="C79" s="375"/>
      <c r="D79" s="273"/>
      <c r="E79" s="375"/>
      <c r="F79" s="375"/>
      <c r="G79" s="375"/>
      <c r="H79" s="375"/>
      <c r="I79" s="157"/>
      <c r="J79" s="157"/>
      <c r="K79" s="273"/>
      <c r="L79" s="379"/>
      <c r="M79" s="380"/>
      <c r="N79" s="157"/>
      <c r="O79" s="157"/>
      <c r="P79" s="157"/>
      <c r="Q79" s="192"/>
      <c r="R79" s="192"/>
      <c r="S79" s="192"/>
      <c r="T79" s="192"/>
      <c r="U79" s="192"/>
      <c r="V79" s="192"/>
      <c r="W79" s="192"/>
      <c r="X79" s="192"/>
      <c r="Y79" s="192"/>
      <c r="Z79" s="192"/>
      <c r="AA79" s="192"/>
    </row>
    <row r="80" spans="1:27" s="218" customFormat="1">
      <c r="A80" s="157"/>
      <c r="B80" s="157"/>
      <c r="C80" s="375"/>
      <c r="D80" s="273"/>
      <c r="E80" s="375"/>
      <c r="F80" s="375"/>
      <c r="G80" s="375"/>
      <c r="H80" s="375"/>
      <c r="I80" s="157"/>
      <c r="J80" s="157"/>
      <c r="K80" s="273"/>
      <c r="L80" s="379"/>
      <c r="M80" s="380"/>
      <c r="N80" s="157"/>
      <c r="O80" s="157"/>
      <c r="P80" s="157"/>
      <c r="Q80" s="192"/>
      <c r="R80" s="192"/>
      <c r="S80" s="192"/>
      <c r="T80" s="192"/>
      <c r="U80" s="192"/>
      <c r="V80" s="192"/>
      <c r="W80" s="192"/>
      <c r="X80" s="192"/>
      <c r="Y80" s="192"/>
      <c r="Z80" s="192"/>
      <c r="AA80" s="192"/>
    </row>
    <row r="81" spans="1:27" s="218" customFormat="1">
      <c r="A81" s="157"/>
      <c r="B81" s="157"/>
      <c r="C81" s="375"/>
      <c r="D81" s="273"/>
      <c r="E81" s="375"/>
      <c r="F81" s="273"/>
      <c r="G81" s="157"/>
      <c r="H81" s="192"/>
      <c r="I81" s="157"/>
      <c r="J81" s="157"/>
      <c r="K81" s="273"/>
      <c r="L81" s="379"/>
      <c r="M81" s="380"/>
      <c r="N81" s="157"/>
      <c r="O81" s="157"/>
      <c r="P81" s="157"/>
      <c r="Q81" s="192"/>
      <c r="R81" s="192"/>
      <c r="S81" s="192"/>
      <c r="T81" s="192"/>
      <c r="U81" s="192"/>
      <c r="V81" s="192"/>
      <c r="W81" s="192"/>
      <c r="X81" s="192"/>
      <c r="Y81" s="192"/>
      <c r="Z81" s="192"/>
      <c r="AA81" s="192"/>
    </row>
    <row r="82" spans="1:27" s="218" customFormat="1">
      <c r="A82" s="157"/>
      <c r="B82" s="157"/>
      <c r="C82" s="375"/>
      <c r="D82" s="157"/>
      <c r="E82" s="157"/>
      <c r="F82" s="273"/>
      <c r="G82" s="379"/>
      <c r="H82" s="380"/>
      <c r="I82" s="157"/>
      <c r="J82" s="157"/>
      <c r="K82" s="157"/>
      <c r="L82" s="192"/>
      <c r="M82" s="192"/>
      <c r="N82" s="192"/>
      <c r="O82" s="192"/>
      <c r="P82" s="192"/>
      <c r="Q82" s="192"/>
      <c r="R82" s="192"/>
      <c r="S82" s="192"/>
      <c r="T82" s="192"/>
      <c r="U82" s="192"/>
      <c r="V82" s="192"/>
    </row>
    <row r="83" spans="1:27" s="218" customFormat="1">
      <c r="A83" s="157"/>
      <c r="B83" s="157"/>
      <c r="C83" s="375"/>
      <c r="D83" s="157"/>
      <c r="E83" s="157"/>
      <c r="F83" s="273"/>
      <c r="G83" s="379"/>
      <c r="H83" s="380"/>
      <c r="I83" s="157"/>
      <c r="J83" s="157"/>
      <c r="K83" s="157"/>
      <c r="L83" s="192"/>
      <c r="M83" s="192"/>
      <c r="N83" s="192"/>
      <c r="O83" s="192"/>
      <c r="P83" s="192"/>
      <c r="Q83" s="192"/>
      <c r="R83" s="192"/>
      <c r="S83" s="192"/>
      <c r="T83" s="192"/>
      <c r="U83" s="192"/>
      <c r="V83" s="192"/>
    </row>
    <row r="84" spans="1:27" s="218" customFormat="1">
      <c r="A84" s="157"/>
      <c r="B84" s="157"/>
      <c r="C84" s="375"/>
      <c r="D84" s="157"/>
      <c r="E84" s="157"/>
      <c r="F84" s="273"/>
      <c r="G84" s="379"/>
      <c r="H84" s="380"/>
      <c r="I84" s="157"/>
      <c r="J84" s="157"/>
      <c r="K84" s="157"/>
      <c r="L84" s="192"/>
      <c r="M84" s="192"/>
      <c r="N84" s="192"/>
      <c r="O84" s="192"/>
      <c r="P84" s="192"/>
      <c r="Q84" s="192"/>
      <c r="R84" s="192"/>
      <c r="S84" s="192"/>
      <c r="T84" s="192"/>
      <c r="U84" s="192"/>
      <c r="V84" s="192"/>
    </row>
    <row r="85" spans="1:27" s="218" customFormat="1">
      <c r="A85" s="157"/>
      <c r="B85" s="157"/>
      <c r="C85" s="375"/>
      <c r="D85" s="157"/>
      <c r="E85" s="157"/>
      <c r="F85" s="273"/>
      <c r="G85" s="379"/>
      <c r="H85" s="380"/>
      <c r="I85" s="157"/>
      <c r="J85" s="157"/>
      <c r="K85" s="157"/>
      <c r="L85" s="192"/>
      <c r="M85" s="192"/>
      <c r="N85" s="192"/>
      <c r="O85" s="192"/>
      <c r="P85" s="192"/>
      <c r="Q85" s="192"/>
      <c r="R85" s="192"/>
      <c r="S85" s="192"/>
      <c r="T85" s="192"/>
      <c r="U85" s="192"/>
      <c r="V85" s="192"/>
    </row>
    <row r="86" spans="1:27" s="218" customFormat="1">
      <c r="A86" s="157"/>
      <c r="B86" s="157"/>
      <c r="C86" s="375"/>
      <c r="D86" s="157"/>
      <c r="E86" s="157"/>
      <c r="F86" s="273"/>
      <c r="G86" s="379"/>
      <c r="H86" s="380"/>
      <c r="I86" s="157"/>
      <c r="J86" s="157"/>
      <c r="K86" s="157"/>
      <c r="L86" s="192"/>
      <c r="M86" s="192"/>
      <c r="N86" s="192"/>
      <c r="O86" s="192"/>
      <c r="P86" s="192"/>
      <c r="Q86" s="192"/>
      <c r="R86" s="192"/>
      <c r="S86" s="192"/>
      <c r="T86" s="192"/>
      <c r="U86" s="192"/>
      <c r="V86" s="192"/>
    </row>
    <row r="87" spans="1:27" s="218" customFormat="1">
      <c r="A87" s="157"/>
      <c r="B87" s="157"/>
      <c r="C87" s="375"/>
      <c r="D87" s="157"/>
      <c r="E87" s="157"/>
      <c r="F87" s="273"/>
      <c r="G87" s="379"/>
      <c r="H87" s="380"/>
      <c r="I87" s="157"/>
      <c r="J87" s="157"/>
      <c r="K87" s="157"/>
      <c r="L87" s="192"/>
      <c r="M87" s="192"/>
      <c r="N87" s="192"/>
      <c r="O87" s="192"/>
      <c r="P87" s="192"/>
      <c r="Q87" s="192"/>
      <c r="R87" s="192"/>
      <c r="S87" s="192"/>
      <c r="T87" s="192"/>
      <c r="U87" s="192"/>
      <c r="V87" s="192"/>
    </row>
    <row r="88" spans="1:27" s="218" customFormat="1">
      <c r="A88" s="157"/>
      <c r="B88" s="157"/>
      <c r="C88" s="375"/>
      <c r="D88" s="157"/>
      <c r="E88" s="157"/>
      <c r="F88" s="273"/>
      <c r="G88" s="379"/>
      <c r="H88" s="380"/>
      <c r="I88" s="157"/>
      <c r="J88" s="157"/>
      <c r="K88" s="157"/>
      <c r="L88" s="192"/>
      <c r="M88" s="192"/>
      <c r="N88" s="192"/>
      <c r="O88" s="192"/>
      <c r="P88" s="192"/>
      <c r="Q88" s="192"/>
      <c r="R88" s="192"/>
      <c r="S88" s="192"/>
      <c r="T88" s="192"/>
      <c r="U88" s="192"/>
      <c r="V88" s="192"/>
    </row>
    <row r="89" spans="1:27" s="218" customFormat="1">
      <c r="A89" s="157"/>
      <c r="B89" s="157"/>
      <c r="C89" s="375"/>
      <c r="D89" s="157"/>
      <c r="E89" s="157"/>
      <c r="F89" s="273"/>
      <c r="G89" s="379"/>
      <c r="H89" s="380"/>
      <c r="I89" s="157"/>
      <c r="J89" s="157"/>
      <c r="K89" s="157"/>
      <c r="L89" s="192"/>
      <c r="M89" s="192"/>
      <c r="N89" s="192"/>
      <c r="O89" s="192"/>
      <c r="P89" s="192"/>
      <c r="Q89" s="192"/>
      <c r="R89" s="192"/>
      <c r="S89" s="192"/>
      <c r="T89" s="192"/>
      <c r="U89" s="192"/>
      <c r="V89" s="192"/>
    </row>
    <row r="90" spans="1:27" s="218" customFormat="1">
      <c r="A90" s="157"/>
      <c r="B90" s="157"/>
      <c r="C90" s="375"/>
      <c r="D90" s="157"/>
      <c r="E90" s="157"/>
      <c r="F90" s="273"/>
      <c r="G90" s="379"/>
      <c r="H90" s="380"/>
      <c r="I90" s="157"/>
      <c r="J90" s="157"/>
      <c r="K90" s="157"/>
      <c r="L90" s="192"/>
      <c r="M90" s="192"/>
      <c r="N90" s="192"/>
      <c r="O90" s="192"/>
      <c r="P90" s="192"/>
      <c r="Q90" s="192"/>
      <c r="R90" s="192"/>
      <c r="S90" s="192"/>
      <c r="T90" s="192"/>
      <c r="U90" s="192"/>
      <c r="V90" s="192"/>
    </row>
    <row r="91" spans="1:27" s="218" customFormat="1">
      <c r="A91" s="157"/>
      <c r="B91" s="157"/>
      <c r="C91" s="375"/>
      <c r="D91" s="157"/>
      <c r="E91" s="157"/>
      <c r="F91" s="273"/>
      <c r="G91" s="379"/>
      <c r="H91" s="380"/>
      <c r="I91" s="157"/>
      <c r="J91" s="157"/>
      <c r="K91" s="157"/>
      <c r="L91" s="192"/>
      <c r="M91" s="192"/>
      <c r="N91" s="192"/>
      <c r="O91" s="192"/>
      <c r="P91" s="192"/>
      <c r="Q91" s="192"/>
      <c r="R91" s="192"/>
      <c r="S91" s="192"/>
      <c r="T91" s="192"/>
      <c r="U91" s="192"/>
      <c r="V91" s="192"/>
    </row>
    <row r="92" spans="1:27" s="218" customFormat="1">
      <c r="A92" s="157"/>
      <c r="B92" s="157"/>
      <c r="C92" s="375"/>
      <c r="D92" s="273"/>
      <c r="E92" s="375"/>
      <c r="F92" s="273"/>
      <c r="G92" s="157"/>
      <c r="H92" s="192"/>
      <c r="I92" s="157"/>
      <c r="J92" s="157"/>
      <c r="K92" s="273"/>
      <c r="L92" s="379"/>
      <c r="M92" s="380"/>
      <c r="N92" s="157"/>
      <c r="O92" s="157"/>
      <c r="P92" s="157"/>
      <c r="Q92" s="192"/>
      <c r="R92" s="192"/>
      <c r="S92" s="192"/>
      <c r="T92" s="192"/>
      <c r="U92" s="192"/>
      <c r="V92" s="192"/>
      <c r="W92" s="192"/>
      <c r="X92" s="192"/>
      <c r="Y92" s="192"/>
      <c r="Z92" s="192"/>
      <c r="AA92" s="192"/>
    </row>
    <row r="93" spans="1:27" s="218" customFormat="1">
      <c r="A93" s="157"/>
      <c r="B93" s="157"/>
      <c r="C93" s="375"/>
      <c r="D93" s="375"/>
      <c r="E93" s="375"/>
      <c r="F93" s="273"/>
      <c r="G93" s="157"/>
      <c r="H93" s="192"/>
      <c r="I93" s="375"/>
      <c r="J93" s="273"/>
      <c r="K93" s="157"/>
      <c r="L93" s="157"/>
      <c r="M93" s="273"/>
      <c r="N93" s="379"/>
      <c r="O93" s="379"/>
      <c r="P93" s="379"/>
      <c r="Q93" s="192"/>
      <c r="R93" s="192"/>
      <c r="S93" s="192"/>
      <c r="T93" s="192"/>
      <c r="U93" s="192"/>
      <c r="V93" s="192"/>
      <c r="W93" s="192"/>
      <c r="X93" s="192"/>
      <c r="Y93" s="192"/>
      <c r="Z93" s="192"/>
      <c r="AA93" s="192"/>
    </row>
    <row r="94" spans="1:27" s="218" customFormat="1">
      <c r="A94" s="157"/>
      <c r="B94" s="157"/>
      <c r="C94" s="375"/>
      <c r="D94" s="375"/>
      <c r="E94" s="375"/>
      <c r="F94" s="273"/>
      <c r="G94" s="157"/>
      <c r="H94" s="192"/>
      <c r="I94" s="375"/>
      <c r="J94" s="273"/>
      <c r="K94" s="157"/>
      <c r="L94" s="157"/>
      <c r="M94" s="273"/>
      <c r="N94" s="379"/>
      <c r="O94" s="379"/>
      <c r="P94" s="379"/>
      <c r="Q94" s="192"/>
      <c r="R94" s="192"/>
      <c r="S94" s="192"/>
      <c r="T94" s="192"/>
      <c r="U94" s="192"/>
      <c r="V94" s="192"/>
      <c r="W94" s="192"/>
      <c r="X94" s="192"/>
      <c r="Y94" s="192"/>
      <c r="Z94" s="192"/>
      <c r="AA94" s="192"/>
    </row>
    <row r="95" spans="1:27" s="218" customFormat="1">
      <c r="A95" s="157"/>
      <c r="B95" s="157"/>
      <c r="C95" s="375"/>
      <c r="D95" s="375"/>
      <c r="E95" s="375"/>
      <c r="F95" s="273"/>
      <c r="G95" s="157"/>
      <c r="H95" s="192"/>
      <c r="I95" s="375"/>
      <c r="J95" s="273"/>
      <c r="K95" s="157"/>
      <c r="L95" s="157"/>
      <c r="M95" s="273"/>
      <c r="N95" s="379"/>
      <c r="O95" s="379"/>
      <c r="P95" s="379"/>
      <c r="Q95" s="192"/>
      <c r="R95" s="192"/>
      <c r="S95" s="192"/>
      <c r="T95" s="192"/>
      <c r="U95" s="192"/>
      <c r="V95" s="192"/>
      <c r="W95" s="192"/>
      <c r="X95" s="192"/>
      <c r="Y95" s="192"/>
      <c r="Z95" s="192"/>
      <c r="AA95" s="192"/>
    </row>
    <row r="96" spans="1:27" s="218" customFormat="1">
      <c r="A96" s="157"/>
      <c r="B96" s="157"/>
      <c r="C96" s="375"/>
      <c r="D96" s="375"/>
      <c r="E96" s="375"/>
      <c r="F96" s="273"/>
      <c r="G96" s="157"/>
      <c r="H96" s="192"/>
      <c r="I96" s="375"/>
      <c r="J96" s="273"/>
      <c r="K96" s="157"/>
      <c r="L96" s="157"/>
      <c r="M96" s="273"/>
      <c r="N96" s="379"/>
      <c r="O96" s="379"/>
      <c r="P96" s="379"/>
      <c r="Q96" s="192"/>
      <c r="R96" s="192"/>
      <c r="S96" s="192"/>
      <c r="T96" s="192"/>
      <c r="U96" s="192"/>
      <c r="V96" s="192"/>
      <c r="W96" s="192"/>
      <c r="X96" s="192"/>
      <c r="Y96" s="192"/>
      <c r="Z96" s="192"/>
      <c r="AA96" s="192"/>
    </row>
    <row r="97" spans="1:27" s="218" customFormat="1">
      <c r="A97" s="157"/>
      <c r="B97" s="157"/>
      <c r="C97" s="375"/>
      <c r="D97" s="375"/>
      <c r="E97" s="375"/>
      <c r="F97" s="375"/>
      <c r="G97" s="379"/>
      <c r="H97" s="192"/>
      <c r="I97" s="375"/>
      <c r="J97" s="273"/>
      <c r="K97" s="157"/>
      <c r="L97" s="157"/>
      <c r="M97" s="273"/>
      <c r="N97" s="379"/>
      <c r="O97" s="379"/>
      <c r="P97" s="379"/>
      <c r="Q97" s="192"/>
      <c r="R97" s="192"/>
      <c r="S97" s="192"/>
      <c r="T97" s="192"/>
      <c r="U97" s="192"/>
      <c r="V97" s="192"/>
      <c r="W97" s="192"/>
      <c r="X97" s="192"/>
      <c r="Y97" s="192"/>
      <c r="Z97" s="192"/>
      <c r="AA97" s="192"/>
    </row>
    <row r="98" spans="1:27" s="218" customFormat="1">
      <c r="A98" s="157"/>
      <c r="B98" s="157"/>
      <c r="C98" s="375"/>
      <c r="D98" s="375"/>
      <c r="E98" s="375"/>
      <c r="F98" s="375"/>
      <c r="G98" s="379"/>
      <c r="H98" s="192"/>
      <c r="I98" s="375"/>
      <c r="J98" s="273"/>
      <c r="K98" s="157"/>
      <c r="L98" s="157"/>
      <c r="M98" s="273"/>
      <c r="N98" s="379"/>
      <c r="O98" s="379"/>
      <c r="P98" s="379"/>
      <c r="Q98" s="192"/>
      <c r="R98" s="192"/>
      <c r="S98" s="192"/>
      <c r="T98" s="192"/>
      <c r="U98" s="192"/>
      <c r="V98" s="192"/>
      <c r="W98" s="192"/>
      <c r="X98" s="192"/>
      <c r="Y98" s="192"/>
      <c r="Z98" s="192"/>
      <c r="AA98" s="192"/>
    </row>
    <row r="99" spans="1:27" s="218" customFormat="1">
      <c r="A99" s="157"/>
      <c r="B99" s="157"/>
      <c r="C99" s="375"/>
      <c r="D99" s="375"/>
      <c r="E99" s="375"/>
      <c r="F99" s="375"/>
      <c r="G99" s="379"/>
      <c r="H99" s="192"/>
      <c r="I99" s="375"/>
      <c r="J99" s="273"/>
      <c r="K99" s="157"/>
      <c r="L99" s="157"/>
      <c r="M99" s="273"/>
      <c r="N99" s="379"/>
      <c r="O99" s="379"/>
      <c r="P99" s="379"/>
      <c r="Q99" s="192"/>
      <c r="R99" s="192"/>
      <c r="S99" s="192"/>
      <c r="T99" s="192"/>
      <c r="U99" s="192"/>
      <c r="V99" s="192"/>
      <c r="W99" s="192"/>
      <c r="X99" s="192"/>
      <c r="Y99" s="192"/>
      <c r="Z99" s="192"/>
      <c r="AA99" s="192"/>
    </row>
    <row r="100" spans="1:27" s="218" customFormat="1">
      <c r="A100" s="157"/>
      <c r="B100" s="157"/>
      <c r="C100" s="375"/>
      <c r="D100" s="375"/>
      <c r="E100" s="375"/>
      <c r="F100" s="375"/>
      <c r="G100" s="379"/>
      <c r="H100" s="192"/>
      <c r="I100" s="375"/>
      <c r="J100" s="273"/>
      <c r="K100" s="157"/>
      <c r="L100" s="157"/>
      <c r="M100" s="273"/>
      <c r="N100" s="379"/>
      <c r="O100" s="379"/>
      <c r="P100" s="379"/>
      <c r="Q100" s="192"/>
      <c r="R100" s="192"/>
      <c r="S100" s="192"/>
      <c r="T100" s="192"/>
      <c r="U100" s="192"/>
      <c r="V100" s="192"/>
      <c r="W100" s="192"/>
      <c r="X100" s="192"/>
      <c r="Y100" s="192"/>
      <c r="Z100" s="192"/>
      <c r="AA100" s="192"/>
    </row>
    <row r="101" spans="1:27" s="218" customFormat="1">
      <c r="A101" s="157"/>
      <c r="B101" s="157"/>
      <c r="C101" s="375"/>
      <c r="D101" s="375"/>
      <c r="E101" s="375"/>
      <c r="F101" s="375"/>
      <c r="G101" s="379"/>
      <c r="H101" s="192"/>
      <c r="I101" s="375"/>
      <c r="J101" s="273"/>
      <c r="K101" s="157"/>
      <c r="L101" s="157"/>
      <c r="M101" s="273"/>
      <c r="N101" s="379"/>
      <c r="O101" s="379"/>
      <c r="P101" s="379"/>
      <c r="Q101" s="192"/>
      <c r="R101" s="192"/>
      <c r="S101" s="192"/>
      <c r="T101" s="192"/>
      <c r="U101" s="192"/>
      <c r="V101" s="192"/>
      <c r="W101" s="192"/>
      <c r="X101" s="192"/>
      <c r="Y101" s="192"/>
      <c r="Z101" s="192"/>
      <c r="AA101" s="192"/>
    </row>
    <row r="102" spans="1:27" s="218" customFormat="1">
      <c r="A102" s="157"/>
      <c r="B102" s="157"/>
      <c r="C102" s="375"/>
      <c r="D102" s="375"/>
      <c r="E102" s="375"/>
      <c r="F102" s="375"/>
      <c r="G102" s="379"/>
      <c r="H102" s="192"/>
      <c r="I102" s="375"/>
      <c r="J102" s="273"/>
      <c r="K102" s="157"/>
      <c r="L102" s="157"/>
      <c r="M102" s="273"/>
      <c r="N102" s="379"/>
      <c r="O102" s="379"/>
      <c r="P102" s="379"/>
      <c r="Q102" s="192"/>
      <c r="R102" s="192"/>
      <c r="S102" s="192"/>
      <c r="T102" s="192"/>
      <c r="U102" s="192"/>
      <c r="V102" s="192"/>
      <c r="W102" s="192"/>
      <c r="X102" s="192"/>
      <c r="Y102" s="192"/>
      <c r="Z102" s="192"/>
      <c r="AA102" s="192"/>
    </row>
    <row r="103" spans="1:27" s="218" customFormat="1">
      <c r="A103" s="157"/>
      <c r="B103" s="157"/>
      <c r="C103" s="375"/>
      <c r="D103" s="375"/>
      <c r="E103" s="375"/>
      <c r="F103" s="375"/>
      <c r="G103" s="379"/>
      <c r="H103" s="192"/>
      <c r="I103" s="375"/>
      <c r="J103" s="273"/>
      <c r="K103" s="157"/>
      <c r="L103" s="157"/>
      <c r="M103" s="273"/>
      <c r="N103" s="379"/>
      <c r="O103" s="379"/>
      <c r="P103" s="379"/>
      <c r="Q103" s="192"/>
      <c r="R103" s="192"/>
      <c r="S103" s="192"/>
      <c r="T103" s="192"/>
      <c r="U103" s="192"/>
      <c r="V103" s="192"/>
      <c r="W103" s="192"/>
      <c r="X103" s="192"/>
      <c r="Y103" s="192"/>
      <c r="Z103" s="192"/>
      <c r="AA103" s="192"/>
    </row>
    <row r="104" spans="1:27" s="218" customFormat="1">
      <c r="A104" s="157"/>
      <c r="B104" s="157"/>
      <c r="C104" s="375"/>
      <c r="D104" s="375"/>
      <c r="E104" s="375"/>
      <c r="F104" s="375"/>
      <c r="G104" s="379"/>
      <c r="H104" s="192"/>
      <c r="I104" s="375"/>
      <c r="J104" s="273"/>
      <c r="K104" s="157"/>
      <c r="L104" s="157"/>
      <c r="M104" s="273"/>
      <c r="N104" s="379"/>
      <c r="O104" s="379"/>
      <c r="P104" s="379"/>
      <c r="Q104" s="192"/>
      <c r="R104" s="192"/>
      <c r="S104" s="192"/>
      <c r="T104" s="192"/>
      <c r="U104" s="192"/>
      <c r="V104" s="192"/>
      <c r="W104" s="192"/>
      <c r="X104" s="192"/>
      <c r="Y104" s="192"/>
      <c r="Z104" s="192"/>
      <c r="AA104" s="192"/>
    </row>
    <row r="105" spans="1:27" s="218" customFormat="1">
      <c r="A105" s="157"/>
      <c r="B105" s="157"/>
      <c r="C105" s="375"/>
      <c r="D105" s="375"/>
      <c r="E105" s="375"/>
      <c r="F105" s="375"/>
      <c r="G105" s="379"/>
      <c r="H105" s="192"/>
      <c r="I105" s="375"/>
      <c r="J105" s="273"/>
      <c r="K105" s="157"/>
      <c r="L105" s="157"/>
      <c r="M105" s="273"/>
      <c r="N105" s="379"/>
      <c r="O105" s="379"/>
      <c r="P105" s="379"/>
      <c r="Q105" s="192"/>
      <c r="R105" s="192"/>
      <c r="S105" s="192"/>
      <c r="T105" s="192"/>
      <c r="U105" s="192"/>
      <c r="V105" s="192"/>
      <c r="W105" s="192"/>
      <c r="X105" s="192"/>
      <c r="Y105" s="192"/>
      <c r="Z105" s="192"/>
      <c r="AA105" s="192"/>
    </row>
    <row r="106" spans="1:27">
      <c r="E106" s="375"/>
      <c r="F106" s="375"/>
      <c r="G106" s="379"/>
    </row>
    <row r="107" spans="1:27">
      <c r="E107" s="375"/>
      <c r="F107" s="375"/>
      <c r="G107" s="379"/>
    </row>
    <row r="108" spans="1:27">
      <c r="E108" s="375"/>
      <c r="F108" s="375"/>
      <c r="G108" s="379"/>
    </row>
    <row r="109" spans="1:27">
      <c r="E109" s="375"/>
      <c r="F109" s="375"/>
      <c r="G109" s="379"/>
    </row>
  </sheetData>
  <mergeCells count="4">
    <mergeCell ref="I5:O5"/>
    <mergeCell ref="I6:O6"/>
    <mergeCell ref="I43:O43"/>
    <mergeCell ref="I60:O60"/>
  </mergeCells>
  <pageMargins left="0.23622047244094491" right="0.15748031496062992" top="0.31496062992125984" bottom="0.23622047244094491" header="0.31496062992125984" footer="0.15748031496062992"/>
  <pageSetup paperSize="9" scale="8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7"/>
  <sheetViews>
    <sheetView tabSelected="1" workbookViewId="0">
      <selection activeCell="H11" sqref="H11"/>
    </sheetView>
  </sheetViews>
  <sheetFormatPr defaultRowHeight="23.25"/>
  <cols>
    <col min="1" max="1" width="5" style="186" customWidth="1"/>
    <col min="2" max="2" width="23.42578125" style="186" customWidth="1"/>
    <col min="3" max="4" width="6.42578125" style="187" customWidth="1"/>
    <col min="5" max="6" width="5.42578125" style="187" customWidth="1"/>
    <col min="7" max="7" width="5.42578125" style="191" customWidth="1"/>
    <col min="8" max="8" width="5.42578125" style="192" customWidth="1"/>
    <col min="9" max="9" width="5.42578125" style="187" customWidth="1"/>
    <col min="10" max="10" width="5.42578125" style="190" customWidth="1"/>
    <col min="11" max="12" width="6" style="186" customWidth="1"/>
    <col min="13" max="13" width="6" style="190" customWidth="1"/>
    <col min="14" max="14" width="5.28515625" style="191" customWidth="1"/>
    <col min="15" max="15" width="6" style="191" customWidth="1"/>
    <col min="16" max="16" width="6" style="191" hidden="1" customWidth="1"/>
    <col min="17" max="17" width="6" style="192" customWidth="1"/>
    <col min="18" max="256" width="9" style="192"/>
    <col min="257" max="257" width="5" style="192" customWidth="1"/>
    <col min="258" max="258" width="23.42578125" style="192" customWidth="1"/>
    <col min="259" max="260" width="6.42578125" style="192" customWidth="1"/>
    <col min="261" max="262" width="5.42578125" style="192" customWidth="1"/>
    <col min="263" max="264" width="5.85546875" style="192" customWidth="1"/>
    <col min="265" max="273" width="6" style="192" customWidth="1"/>
    <col min="274" max="512" width="9" style="192"/>
    <col min="513" max="513" width="5" style="192" customWidth="1"/>
    <col min="514" max="514" width="23.42578125" style="192" customWidth="1"/>
    <col min="515" max="516" width="6.42578125" style="192" customWidth="1"/>
    <col min="517" max="518" width="5.42578125" style="192" customWidth="1"/>
    <col min="519" max="520" width="5.85546875" style="192" customWidth="1"/>
    <col min="521" max="529" width="6" style="192" customWidth="1"/>
    <col min="530" max="768" width="9" style="192"/>
    <col min="769" max="769" width="5" style="192" customWidth="1"/>
    <col min="770" max="770" width="23.42578125" style="192" customWidth="1"/>
    <col min="771" max="772" width="6.42578125" style="192" customWidth="1"/>
    <col min="773" max="774" width="5.42578125" style="192" customWidth="1"/>
    <col min="775" max="776" width="5.85546875" style="192" customWidth="1"/>
    <col min="777" max="785" width="6" style="192" customWidth="1"/>
    <col min="786" max="1024" width="9" style="192"/>
    <col min="1025" max="1025" width="5" style="192" customWidth="1"/>
    <col min="1026" max="1026" width="23.42578125" style="192" customWidth="1"/>
    <col min="1027" max="1028" width="6.42578125" style="192" customWidth="1"/>
    <col min="1029" max="1030" width="5.42578125" style="192" customWidth="1"/>
    <col min="1031" max="1032" width="5.85546875" style="192" customWidth="1"/>
    <col min="1033" max="1041" width="6" style="192" customWidth="1"/>
    <col min="1042" max="1280" width="9" style="192"/>
    <col min="1281" max="1281" width="5" style="192" customWidth="1"/>
    <col min="1282" max="1282" width="23.42578125" style="192" customWidth="1"/>
    <col min="1283" max="1284" width="6.42578125" style="192" customWidth="1"/>
    <col min="1285" max="1286" width="5.42578125" style="192" customWidth="1"/>
    <col min="1287" max="1288" width="5.85546875" style="192" customWidth="1"/>
    <col min="1289" max="1297" width="6" style="192" customWidth="1"/>
    <col min="1298" max="1536" width="9" style="192"/>
    <col min="1537" max="1537" width="5" style="192" customWidth="1"/>
    <col min="1538" max="1538" width="23.42578125" style="192" customWidth="1"/>
    <col min="1539" max="1540" width="6.42578125" style="192" customWidth="1"/>
    <col min="1541" max="1542" width="5.42578125" style="192" customWidth="1"/>
    <col min="1543" max="1544" width="5.85546875" style="192" customWidth="1"/>
    <col min="1545" max="1553" width="6" style="192" customWidth="1"/>
    <col min="1554" max="1792" width="9" style="192"/>
    <col min="1793" max="1793" width="5" style="192" customWidth="1"/>
    <col min="1794" max="1794" width="23.42578125" style="192" customWidth="1"/>
    <col min="1795" max="1796" width="6.42578125" style="192" customWidth="1"/>
    <col min="1797" max="1798" width="5.42578125" style="192" customWidth="1"/>
    <col min="1799" max="1800" width="5.85546875" style="192" customWidth="1"/>
    <col min="1801" max="1809" width="6" style="192" customWidth="1"/>
    <col min="1810" max="2048" width="9" style="192"/>
    <col min="2049" max="2049" width="5" style="192" customWidth="1"/>
    <col min="2050" max="2050" width="23.42578125" style="192" customWidth="1"/>
    <col min="2051" max="2052" width="6.42578125" style="192" customWidth="1"/>
    <col min="2053" max="2054" width="5.42578125" style="192" customWidth="1"/>
    <col min="2055" max="2056" width="5.85546875" style="192" customWidth="1"/>
    <col min="2057" max="2065" width="6" style="192" customWidth="1"/>
    <col min="2066" max="2304" width="9" style="192"/>
    <col min="2305" max="2305" width="5" style="192" customWidth="1"/>
    <col min="2306" max="2306" width="23.42578125" style="192" customWidth="1"/>
    <col min="2307" max="2308" width="6.42578125" style="192" customWidth="1"/>
    <col min="2309" max="2310" width="5.42578125" style="192" customWidth="1"/>
    <col min="2311" max="2312" width="5.85546875" style="192" customWidth="1"/>
    <col min="2313" max="2321" width="6" style="192" customWidth="1"/>
    <col min="2322" max="2560" width="9" style="192"/>
    <col min="2561" max="2561" width="5" style="192" customWidth="1"/>
    <col min="2562" max="2562" width="23.42578125" style="192" customWidth="1"/>
    <col min="2563" max="2564" width="6.42578125" style="192" customWidth="1"/>
    <col min="2565" max="2566" width="5.42578125" style="192" customWidth="1"/>
    <col min="2567" max="2568" width="5.85546875" style="192" customWidth="1"/>
    <col min="2569" max="2577" width="6" style="192" customWidth="1"/>
    <col min="2578" max="2816" width="9" style="192"/>
    <col min="2817" max="2817" width="5" style="192" customWidth="1"/>
    <col min="2818" max="2818" width="23.42578125" style="192" customWidth="1"/>
    <col min="2819" max="2820" width="6.42578125" style="192" customWidth="1"/>
    <col min="2821" max="2822" width="5.42578125" style="192" customWidth="1"/>
    <col min="2823" max="2824" width="5.85546875" style="192" customWidth="1"/>
    <col min="2825" max="2833" width="6" style="192" customWidth="1"/>
    <col min="2834" max="3072" width="9" style="192"/>
    <col min="3073" max="3073" width="5" style="192" customWidth="1"/>
    <col min="3074" max="3074" width="23.42578125" style="192" customWidth="1"/>
    <col min="3075" max="3076" width="6.42578125" style="192" customWidth="1"/>
    <col min="3077" max="3078" width="5.42578125" style="192" customWidth="1"/>
    <col min="3079" max="3080" width="5.85546875" style="192" customWidth="1"/>
    <col min="3081" max="3089" width="6" style="192" customWidth="1"/>
    <col min="3090" max="3328" width="9" style="192"/>
    <col min="3329" max="3329" width="5" style="192" customWidth="1"/>
    <col min="3330" max="3330" width="23.42578125" style="192" customWidth="1"/>
    <col min="3331" max="3332" width="6.42578125" style="192" customWidth="1"/>
    <col min="3333" max="3334" width="5.42578125" style="192" customWidth="1"/>
    <col min="3335" max="3336" width="5.85546875" style="192" customWidth="1"/>
    <col min="3337" max="3345" width="6" style="192" customWidth="1"/>
    <col min="3346" max="3584" width="9" style="192"/>
    <col min="3585" max="3585" width="5" style="192" customWidth="1"/>
    <col min="3586" max="3586" width="23.42578125" style="192" customWidth="1"/>
    <col min="3587" max="3588" width="6.42578125" style="192" customWidth="1"/>
    <col min="3589" max="3590" width="5.42578125" style="192" customWidth="1"/>
    <col min="3591" max="3592" width="5.85546875" style="192" customWidth="1"/>
    <col min="3593" max="3601" width="6" style="192" customWidth="1"/>
    <col min="3602" max="3840" width="9" style="192"/>
    <col min="3841" max="3841" width="5" style="192" customWidth="1"/>
    <col min="3842" max="3842" width="23.42578125" style="192" customWidth="1"/>
    <col min="3843" max="3844" width="6.42578125" style="192" customWidth="1"/>
    <col min="3845" max="3846" width="5.42578125" style="192" customWidth="1"/>
    <col min="3847" max="3848" width="5.85546875" style="192" customWidth="1"/>
    <col min="3849" max="3857" width="6" style="192" customWidth="1"/>
    <col min="3858" max="4096" width="9" style="192"/>
    <col min="4097" max="4097" width="5" style="192" customWidth="1"/>
    <col min="4098" max="4098" width="23.42578125" style="192" customWidth="1"/>
    <col min="4099" max="4100" width="6.42578125" style="192" customWidth="1"/>
    <col min="4101" max="4102" width="5.42578125" style="192" customWidth="1"/>
    <col min="4103" max="4104" width="5.85546875" style="192" customWidth="1"/>
    <col min="4105" max="4113" width="6" style="192" customWidth="1"/>
    <col min="4114" max="4352" width="9" style="192"/>
    <col min="4353" max="4353" width="5" style="192" customWidth="1"/>
    <col min="4354" max="4354" width="23.42578125" style="192" customWidth="1"/>
    <col min="4355" max="4356" width="6.42578125" style="192" customWidth="1"/>
    <col min="4357" max="4358" width="5.42578125" style="192" customWidth="1"/>
    <col min="4359" max="4360" width="5.85546875" style="192" customWidth="1"/>
    <col min="4361" max="4369" width="6" style="192" customWidth="1"/>
    <col min="4370" max="4608" width="9" style="192"/>
    <col min="4609" max="4609" width="5" style="192" customWidth="1"/>
    <col min="4610" max="4610" width="23.42578125" style="192" customWidth="1"/>
    <col min="4611" max="4612" width="6.42578125" style="192" customWidth="1"/>
    <col min="4613" max="4614" width="5.42578125" style="192" customWidth="1"/>
    <col min="4615" max="4616" width="5.85546875" style="192" customWidth="1"/>
    <col min="4617" max="4625" width="6" style="192" customWidth="1"/>
    <col min="4626" max="4864" width="9" style="192"/>
    <col min="4865" max="4865" width="5" style="192" customWidth="1"/>
    <col min="4866" max="4866" width="23.42578125" style="192" customWidth="1"/>
    <col min="4867" max="4868" width="6.42578125" style="192" customWidth="1"/>
    <col min="4869" max="4870" width="5.42578125" style="192" customWidth="1"/>
    <col min="4871" max="4872" width="5.85546875" style="192" customWidth="1"/>
    <col min="4873" max="4881" width="6" style="192" customWidth="1"/>
    <col min="4882" max="5120" width="9" style="192"/>
    <col min="5121" max="5121" width="5" style="192" customWidth="1"/>
    <col min="5122" max="5122" width="23.42578125" style="192" customWidth="1"/>
    <col min="5123" max="5124" width="6.42578125" style="192" customWidth="1"/>
    <col min="5125" max="5126" width="5.42578125" style="192" customWidth="1"/>
    <col min="5127" max="5128" width="5.85546875" style="192" customWidth="1"/>
    <col min="5129" max="5137" width="6" style="192" customWidth="1"/>
    <col min="5138" max="5376" width="9" style="192"/>
    <col min="5377" max="5377" width="5" style="192" customWidth="1"/>
    <col min="5378" max="5378" width="23.42578125" style="192" customWidth="1"/>
    <col min="5379" max="5380" width="6.42578125" style="192" customWidth="1"/>
    <col min="5381" max="5382" width="5.42578125" style="192" customWidth="1"/>
    <col min="5383" max="5384" width="5.85546875" style="192" customWidth="1"/>
    <col min="5385" max="5393" width="6" style="192" customWidth="1"/>
    <col min="5394" max="5632" width="9" style="192"/>
    <col min="5633" max="5633" width="5" style="192" customWidth="1"/>
    <col min="5634" max="5634" width="23.42578125" style="192" customWidth="1"/>
    <col min="5635" max="5636" width="6.42578125" style="192" customWidth="1"/>
    <col min="5637" max="5638" width="5.42578125" style="192" customWidth="1"/>
    <col min="5639" max="5640" width="5.85546875" style="192" customWidth="1"/>
    <col min="5641" max="5649" width="6" style="192" customWidth="1"/>
    <col min="5650" max="5888" width="9" style="192"/>
    <col min="5889" max="5889" width="5" style="192" customWidth="1"/>
    <col min="5890" max="5890" width="23.42578125" style="192" customWidth="1"/>
    <col min="5891" max="5892" width="6.42578125" style="192" customWidth="1"/>
    <col min="5893" max="5894" width="5.42578125" style="192" customWidth="1"/>
    <col min="5895" max="5896" width="5.85546875" style="192" customWidth="1"/>
    <col min="5897" max="5905" width="6" style="192" customWidth="1"/>
    <col min="5906" max="6144" width="9" style="192"/>
    <col min="6145" max="6145" width="5" style="192" customWidth="1"/>
    <col min="6146" max="6146" width="23.42578125" style="192" customWidth="1"/>
    <col min="6147" max="6148" width="6.42578125" style="192" customWidth="1"/>
    <col min="6149" max="6150" width="5.42578125" style="192" customWidth="1"/>
    <col min="6151" max="6152" width="5.85546875" style="192" customWidth="1"/>
    <col min="6153" max="6161" width="6" style="192" customWidth="1"/>
    <col min="6162" max="6400" width="9" style="192"/>
    <col min="6401" max="6401" width="5" style="192" customWidth="1"/>
    <col min="6402" max="6402" width="23.42578125" style="192" customWidth="1"/>
    <col min="6403" max="6404" width="6.42578125" style="192" customWidth="1"/>
    <col min="6405" max="6406" width="5.42578125" style="192" customWidth="1"/>
    <col min="6407" max="6408" width="5.85546875" style="192" customWidth="1"/>
    <col min="6409" max="6417" width="6" style="192" customWidth="1"/>
    <col min="6418" max="6656" width="9" style="192"/>
    <col min="6657" max="6657" width="5" style="192" customWidth="1"/>
    <col min="6658" max="6658" width="23.42578125" style="192" customWidth="1"/>
    <col min="6659" max="6660" width="6.42578125" style="192" customWidth="1"/>
    <col min="6661" max="6662" width="5.42578125" style="192" customWidth="1"/>
    <col min="6663" max="6664" width="5.85546875" style="192" customWidth="1"/>
    <col min="6665" max="6673" width="6" style="192" customWidth="1"/>
    <col min="6674" max="6912" width="9" style="192"/>
    <col min="6913" max="6913" width="5" style="192" customWidth="1"/>
    <col min="6914" max="6914" width="23.42578125" style="192" customWidth="1"/>
    <col min="6915" max="6916" width="6.42578125" style="192" customWidth="1"/>
    <col min="6917" max="6918" width="5.42578125" style="192" customWidth="1"/>
    <col min="6919" max="6920" width="5.85546875" style="192" customWidth="1"/>
    <col min="6921" max="6929" width="6" style="192" customWidth="1"/>
    <col min="6930" max="7168" width="9" style="192"/>
    <col min="7169" max="7169" width="5" style="192" customWidth="1"/>
    <col min="7170" max="7170" width="23.42578125" style="192" customWidth="1"/>
    <col min="7171" max="7172" width="6.42578125" style="192" customWidth="1"/>
    <col min="7173" max="7174" width="5.42578125" style="192" customWidth="1"/>
    <col min="7175" max="7176" width="5.85546875" style="192" customWidth="1"/>
    <col min="7177" max="7185" width="6" style="192" customWidth="1"/>
    <col min="7186" max="7424" width="9" style="192"/>
    <col min="7425" max="7425" width="5" style="192" customWidth="1"/>
    <col min="7426" max="7426" width="23.42578125" style="192" customWidth="1"/>
    <col min="7427" max="7428" width="6.42578125" style="192" customWidth="1"/>
    <col min="7429" max="7430" width="5.42578125" style="192" customWidth="1"/>
    <col min="7431" max="7432" width="5.85546875" style="192" customWidth="1"/>
    <col min="7433" max="7441" width="6" style="192" customWidth="1"/>
    <col min="7442" max="7680" width="9" style="192"/>
    <col min="7681" max="7681" width="5" style="192" customWidth="1"/>
    <col min="7682" max="7682" width="23.42578125" style="192" customWidth="1"/>
    <col min="7683" max="7684" width="6.42578125" style="192" customWidth="1"/>
    <col min="7685" max="7686" width="5.42578125" style="192" customWidth="1"/>
    <col min="7687" max="7688" width="5.85546875" style="192" customWidth="1"/>
    <col min="7689" max="7697" width="6" style="192" customWidth="1"/>
    <col min="7698" max="7936" width="9" style="192"/>
    <col min="7937" max="7937" width="5" style="192" customWidth="1"/>
    <col min="7938" max="7938" width="23.42578125" style="192" customWidth="1"/>
    <col min="7939" max="7940" width="6.42578125" style="192" customWidth="1"/>
    <col min="7941" max="7942" width="5.42578125" style="192" customWidth="1"/>
    <col min="7943" max="7944" width="5.85546875" style="192" customWidth="1"/>
    <col min="7945" max="7953" width="6" style="192" customWidth="1"/>
    <col min="7954" max="8192" width="9" style="192"/>
    <col min="8193" max="8193" width="5" style="192" customWidth="1"/>
    <col min="8194" max="8194" width="23.42578125" style="192" customWidth="1"/>
    <col min="8195" max="8196" width="6.42578125" style="192" customWidth="1"/>
    <col min="8197" max="8198" width="5.42578125" style="192" customWidth="1"/>
    <col min="8199" max="8200" width="5.85546875" style="192" customWidth="1"/>
    <col min="8201" max="8209" width="6" style="192" customWidth="1"/>
    <col min="8210" max="8448" width="9" style="192"/>
    <col min="8449" max="8449" width="5" style="192" customWidth="1"/>
    <col min="8450" max="8450" width="23.42578125" style="192" customWidth="1"/>
    <col min="8451" max="8452" width="6.42578125" style="192" customWidth="1"/>
    <col min="8453" max="8454" width="5.42578125" style="192" customWidth="1"/>
    <col min="8455" max="8456" width="5.85546875" style="192" customWidth="1"/>
    <col min="8457" max="8465" width="6" style="192" customWidth="1"/>
    <col min="8466" max="8704" width="9" style="192"/>
    <col min="8705" max="8705" width="5" style="192" customWidth="1"/>
    <col min="8706" max="8706" width="23.42578125" style="192" customWidth="1"/>
    <col min="8707" max="8708" width="6.42578125" style="192" customWidth="1"/>
    <col min="8709" max="8710" width="5.42578125" style="192" customWidth="1"/>
    <col min="8711" max="8712" width="5.85546875" style="192" customWidth="1"/>
    <col min="8713" max="8721" width="6" style="192" customWidth="1"/>
    <col min="8722" max="8960" width="9" style="192"/>
    <col min="8961" max="8961" width="5" style="192" customWidth="1"/>
    <col min="8962" max="8962" width="23.42578125" style="192" customWidth="1"/>
    <col min="8963" max="8964" width="6.42578125" style="192" customWidth="1"/>
    <col min="8965" max="8966" width="5.42578125" style="192" customWidth="1"/>
    <col min="8967" max="8968" width="5.85546875" style="192" customWidth="1"/>
    <col min="8969" max="8977" width="6" style="192" customWidth="1"/>
    <col min="8978" max="9216" width="9" style="192"/>
    <col min="9217" max="9217" width="5" style="192" customWidth="1"/>
    <col min="9218" max="9218" width="23.42578125" style="192" customWidth="1"/>
    <col min="9219" max="9220" width="6.42578125" style="192" customWidth="1"/>
    <col min="9221" max="9222" width="5.42578125" style="192" customWidth="1"/>
    <col min="9223" max="9224" width="5.85546875" style="192" customWidth="1"/>
    <col min="9225" max="9233" width="6" style="192" customWidth="1"/>
    <col min="9234" max="9472" width="9" style="192"/>
    <col min="9473" max="9473" width="5" style="192" customWidth="1"/>
    <col min="9474" max="9474" width="23.42578125" style="192" customWidth="1"/>
    <col min="9475" max="9476" width="6.42578125" style="192" customWidth="1"/>
    <col min="9477" max="9478" width="5.42578125" style="192" customWidth="1"/>
    <col min="9479" max="9480" width="5.85546875" style="192" customWidth="1"/>
    <col min="9481" max="9489" width="6" style="192" customWidth="1"/>
    <col min="9490" max="9728" width="9" style="192"/>
    <col min="9729" max="9729" width="5" style="192" customWidth="1"/>
    <col min="9730" max="9730" width="23.42578125" style="192" customWidth="1"/>
    <col min="9731" max="9732" width="6.42578125" style="192" customWidth="1"/>
    <col min="9733" max="9734" width="5.42578125" style="192" customWidth="1"/>
    <col min="9735" max="9736" width="5.85546875" style="192" customWidth="1"/>
    <col min="9737" max="9745" width="6" style="192" customWidth="1"/>
    <col min="9746" max="9984" width="9" style="192"/>
    <col min="9985" max="9985" width="5" style="192" customWidth="1"/>
    <col min="9986" max="9986" width="23.42578125" style="192" customWidth="1"/>
    <col min="9987" max="9988" width="6.42578125" style="192" customWidth="1"/>
    <col min="9989" max="9990" width="5.42578125" style="192" customWidth="1"/>
    <col min="9991" max="9992" width="5.85546875" style="192" customWidth="1"/>
    <col min="9993" max="10001" width="6" style="192" customWidth="1"/>
    <col min="10002" max="10240" width="9" style="192"/>
    <col min="10241" max="10241" width="5" style="192" customWidth="1"/>
    <col min="10242" max="10242" width="23.42578125" style="192" customWidth="1"/>
    <col min="10243" max="10244" width="6.42578125" style="192" customWidth="1"/>
    <col min="10245" max="10246" width="5.42578125" style="192" customWidth="1"/>
    <col min="10247" max="10248" width="5.85546875" style="192" customWidth="1"/>
    <col min="10249" max="10257" width="6" style="192" customWidth="1"/>
    <col min="10258" max="10496" width="9" style="192"/>
    <col min="10497" max="10497" width="5" style="192" customWidth="1"/>
    <col min="10498" max="10498" width="23.42578125" style="192" customWidth="1"/>
    <col min="10499" max="10500" width="6.42578125" style="192" customWidth="1"/>
    <col min="10501" max="10502" width="5.42578125" style="192" customWidth="1"/>
    <col min="10503" max="10504" width="5.85546875" style="192" customWidth="1"/>
    <col min="10505" max="10513" width="6" style="192" customWidth="1"/>
    <col min="10514" max="10752" width="9" style="192"/>
    <col min="10753" max="10753" width="5" style="192" customWidth="1"/>
    <col min="10754" max="10754" width="23.42578125" style="192" customWidth="1"/>
    <col min="10755" max="10756" width="6.42578125" style="192" customWidth="1"/>
    <col min="10757" max="10758" width="5.42578125" style="192" customWidth="1"/>
    <col min="10759" max="10760" width="5.85546875" style="192" customWidth="1"/>
    <col min="10761" max="10769" width="6" style="192" customWidth="1"/>
    <col min="10770" max="11008" width="9" style="192"/>
    <col min="11009" max="11009" width="5" style="192" customWidth="1"/>
    <col min="11010" max="11010" width="23.42578125" style="192" customWidth="1"/>
    <col min="11011" max="11012" width="6.42578125" style="192" customWidth="1"/>
    <col min="11013" max="11014" width="5.42578125" style="192" customWidth="1"/>
    <col min="11015" max="11016" width="5.85546875" style="192" customWidth="1"/>
    <col min="11017" max="11025" width="6" style="192" customWidth="1"/>
    <col min="11026" max="11264" width="9" style="192"/>
    <col min="11265" max="11265" width="5" style="192" customWidth="1"/>
    <col min="11266" max="11266" width="23.42578125" style="192" customWidth="1"/>
    <col min="11267" max="11268" width="6.42578125" style="192" customWidth="1"/>
    <col min="11269" max="11270" width="5.42578125" style="192" customWidth="1"/>
    <col min="11271" max="11272" width="5.85546875" style="192" customWidth="1"/>
    <col min="11273" max="11281" width="6" style="192" customWidth="1"/>
    <col min="11282" max="11520" width="9" style="192"/>
    <col min="11521" max="11521" width="5" style="192" customWidth="1"/>
    <col min="11522" max="11522" width="23.42578125" style="192" customWidth="1"/>
    <col min="11523" max="11524" width="6.42578125" style="192" customWidth="1"/>
    <col min="11525" max="11526" width="5.42578125" style="192" customWidth="1"/>
    <col min="11527" max="11528" width="5.85546875" style="192" customWidth="1"/>
    <col min="11529" max="11537" width="6" style="192" customWidth="1"/>
    <col min="11538" max="11776" width="9" style="192"/>
    <col min="11777" max="11777" width="5" style="192" customWidth="1"/>
    <col min="11778" max="11778" width="23.42578125" style="192" customWidth="1"/>
    <col min="11779" max="11780" width="6.42578125" style="192" customWidth="1"/>
    <col min="11781" max="11782" width="5.42578125" style="192" customWidth="1"/>
    <col min="11783" max="11784" width="5.85546875" style="192" customWidth="1"/>
    <col min="11785" max="11793" width="6" style="192" customWidth="1"/>
    <col min="11794" max="12032" width="9" style="192"/>
    <col min="12033" max="12033" width="5" style="192" customWidth="1"/>
    <col min="12034" max="12034" width="23.42578125" style="192" customWidth="1"/>
    <col min="12035" max="12036" width="6.42578125" style="192" customWidth="1"/>
    <col min="12037" max="12038" width="5.42578125" style="192" customWidth="1"/>
    <col min="12039" max="12040" width="5.85546875" style="192" customWidth="1"/>
    <col min="12041" max="12049" width="6" style="192" customWidth="1"/>
    <col min="12050" max="12288" width="9" style="192"/>
    <col min="12289" max="12289" width="5" style="192" customWidth="1"/>
    <col min="12290" max="12290" width="23.42578125" style="192" customWidth="1"/>
    <col min="12291" max="12292" width="6.42578125" style="192" customWidth="1"/>
    <col min="12293" max="12294" width="5.42578125" style="192" customWidth="1"/>
    <col min="12295" max="12296" width="5.85546875" style="192" customWidth="1"/>
    <col min="12297" max="12305" width="6" style="192" customWidth="1"/>
    <col min="12306" max="12544" width="9" style="192"/>
    <col min="12545" max="12545" width="5" style="192" customWidth="1"/>
    <col min="12546" max="12546" width="23.42578125" style="192" customWidth="1"/>
    <col min="12547" max="12548" width="6.42578125" style="192" customWidth="1"/>
    <col min="12549" max="12550" width="5.42578125" style="192" customWidth="1"/>
    <col min="12551" max="12552" width="5.85546875" style="192" customWidth="1"/>
    <col min="12553" max="12561" width="6" style="192" customWidth="1"/>
    <col min="12562" max="12800" width="9" style="192"/>
    <col min="12801" max="12801" width="5" style="192" customWidth="1"/>
    <col min="12802" max="12802" width="23.42578125" style="192" customWidth="1"/>
    <col min="12803" max="12804" width="6.42578125" style="192" customWidth="1"/>
    <col min="12805" max="12806" width="5.42578125" style="192" customWidth="1"/>
    <col min="12807" max="12808" width="5.85546875" style="192" customWidth="1"/>
    <col min="12809" max="12817" width="6" style="192" customWidth="1"/>
    <col min="12818" max="13056" width="9" style="192"/>
    <col min="13057" max="13057" width="5" style="192" customWidth="1"/>
    <col min="13058" max="13058" width="23.42578125" style="192" customWidth="1"/>
    <col min="13059" max="13060" width="6.42578125" style="192" customWidth="1"/>
    <col min="13061" max="13062" width="5.42578125" style="192" customWidth="1"/>
    <col min="13063" max="13064" width="5.85546875" style="192" customWidth="1"/>
    <col min="13065" max="13073" width="6" style="192" customWidth="1"/>
    <col min="13074" max="13312" width="9" style="192"/>
    <col min="13313" max="13313" width="5" style="192" customWidth="1"/>
    <col min="13314" max="13314" width="23.42578125" style="192" customWidth="1"/>
    <col min="13315" max="13316" width="6.42578125" style="192" customWidth="1"/>
    <col min="13317" max="13318" width="5.42578125" style="192" customWidth="1"/>
    <col min="13319" max="13320" width="5.85546875" style="192" customWidth="1"/>
    <col min="13321" max="13329" width="6" style="192" customWidth="1"/>
    <col min="13330" max="13568" width="9" style="192"/>
    <col min="13569" max="13569" width="5" style="192" customWidth="1"/>
    <col min="13570" max="13570" width="23.42578125" style="192" customWidth="1"/>
    <col min="13571" max="13572" width="6.42578125" style="192" customWidth="1"/>
    <col min="13573" max="13574" width="5.42578125" style="192" customWidth="1"/>
    <col min="13575" max="13576" width="5.85546875" style="192" customWidth="1"/>
    <col min="13577" max="13585" width="6" style="192" customWidth="1"/>
    <col min="13586" max="13824" width="9" style="192"/>
    <col min="13825" max="13825" width="5" style="192" customWidth="1"/>
    <col min="13826" max="13826" width="23.42578125" style="192" customWidth="1"/>
    <col min="13827" max="13828" width="6.42578125" style="192" customWidth="1"/>
    <col min="13829" max="13830" width="5.42578125" style="192" customWidth="1"/>
    <col min="13831" max="13832" width="5.85546875" style="192" customWidth="1"/>
    <col min="13833" max="13841" width="6" style="192" customWidth="1"/>
    <col min="13842" max="14080" width="9" style="192"/>
    <col min="14081" max="14081" width="5" style="192" customWidth="1"/>
    <col min="14082" max="14082" width="23.42578125" style="192" customWidth="1"/>
    <col min="14083" max="14084" width="6.42578125" style="192" customWidth="1"/>
    <col min="14085" max="14086" width="5.42578125" style="192" customWidth="1"/>
    <col min="14087" max="14088" width="5.85546875" style="192" customWidth="1"/>
    <col min="14089" max="14097" width="6" style="192" customWidth="1"/>
    <col min="14098" max="14336" width="9" style="192"/>
    <col min="14337" max="14337" width="5" style="192" customWidth="1"/>
    <col min="14338" max="14338" width="23.42578125" style="192" customWidth="1"/>
    <col min="14339" max="14340" width="6.42578125" style="192" customWidth="1"/>
    <col min="14341" max="14342" width="5.42578125" style="192" customWidth="1"/>
    <col min="14343" max="14344" width="5.85546875" style="192" customWidth="1"/>
    <col min="14345" max="14353" width="6" style="192" customWidth="1"/>
    <col min="14354" max="14592" width="9" style="192"/>
    <col min="14593" max="14593" width="5" style="192" customWidth="1"/>
    <col min="14594" max="14594" width="23.42578125" style="192" customWidth="1"/>
    <col min="14595" max="14596" width="6.42578125" style="192" customWidth="1"/>
    <col min="14597" max="14598" width="5.42578125" style="192" customWidth="1"/>
    <col min="14599" max="14600" width="5.85546875" style="192" customWidth="1"/>
    <col min="14601" max="14609" width="6" style="192" customWidth="1"/>
    <col min="14610" max="14848" width="9" style="192"/>
    <col min="14849" max="14849" width="5" style="192" customWidth="1"/>
    <col min="14850" max="14850" width="23.42578125" style="192" customWidth="1"/>
    <col min="14851" max="14852" width="6.42578125" style="192" customWidth="1"/>
    <col min="14853" max="14854" width="5.42578125" style="192" customWidth="1"/>
    <col min="14855" max="14856" width="5.85546875" style="192" customWidth="1"/>
    <col min="14857" max="14865" width="6" style="192" customWidth="1"/>
    <col min="14866" max="15104" width="9" style="192"/>
    <col min="15105" max="15105" width="5" style="192" customWidth="1"/>
    <col min="15106" max="15106" width="23.42578125" style="192" customWidth="1"/>
    <col min="15107" max="15108" width="6.42578125" style="192" customWidth="1"/>
    <col min="15109" max="15110" width="5.42578125" style="192" customWidth="1"/>
    <col min="15111" max="15112" width="5.85546875" style="192" customWidth="1"/>
    <col min="15113" max="15121" width="6" style="192" customWidth="1"/>
    <col min="15122" max="15360" width="9" style="192"/>
    <col min="15361" max="15361" width="5" style="192" customWidth="1"/>
    <col min="15362" max="15362" width="23.42578125" style="192" customWidth="1"/>
    <col min="15363" max="15364" width="6.42578125" style="192" customWidth="1"/>
    <col min="15365" max="15366" width="5.42578125" style="192" customWidth="1"/>
    <col min="15367" max="15368" width="5.85546875" style="192" customWidth="1"/>
    <col min="15369" max="15377" width="6" style="192" customWidth="1"/>
    <col min="15378" max="15616" width="9" style="192"/>
    <col min="15617" max="15617" width="5" style="192" customWidth="1"/>
    <col min="15618" max="15618" width="23.42578125" style="192" customWidth="1"/>
    <col min="15619" max="15620" width="6.42578125" style="192" customWidth="1"/>
    <col min="15621" max="15622" width="5.42578125" style="192" customWidth="1"/>
    <col min="15623" max="15624" width="5.85546875" style="192" customWidth="1"/>
    <col min="15625" max="15633" width="6" style="192" customWidth="1"/>
    <col min="15634" max="15872" width="9" style="192"/>
    <col min="15873" max="15873" width="5" style="192" customWidth="1"/>
    <col min="15874" max="15874" width="23.42578125" style="192" customWidth="1"/>
    <col min="15875" max="15876" width="6.42578125" style="192" customWidth="1"/>
    <col min="15877" max="15878" width="5.42578125" style="192" customWidth="1"/>
    <col min="15879" max="15880" width="5.85546875" style="192" customWidth="1"/>
    <col min="15881" max="15889" width="6" style="192" customWidth="1"/>
    <col min="15890" max="16128" width="9" style="192"/>
    <col min="16129" max="16129" width="5" style="192" customWidth="1"/>
    <col min="16130" max="16130" width="23.42578125" style="192" customWidth="1"/>
    <col min="16131" max="16132" width="6.42578125" style="192" customWidth="1"/>
    <col min="16133" max="16134" width="5.42578125" style="192" customWidth="1"/>
    <col min="16135" max="16136" width="5.85546875" style="192" customWidth="1"/>
    <col min="16137" max="16145" width="6" style="192" customWidth="1"/>
    <col min="16146" max="16384" width="9" style="192"/>
  </cols>
  <sheetData>
    <row r="1" spans="1:27" s="184" customFormat="1" ht="24.75" customHeight="1">
      <c r="A1" s="466" t="s">
        <v>93</v>
      </c>
      <c r="B1" s="466"/>
      <c r="C1" s="384"/>
      <c r="D1" s="384"/>
      <c r="E1" s="384"/>
      <c r="F1" s="384"/>
      <c r="G1" s="384"/>
      <c r="H1" s="384"/>
      <c r="I1" s="466"/>
      <c r="J1" s="466"/>
      <c r="K1" s="466"/>
      <c r="L1" s="466"/>
      <c r="M1" s="466"/>
      <c r="N1" s="466"/>
      <c r="O1" s="466"/>
      <c r="P1" s="466"/>
      <c r="Q1" s="466"/>
    </row>
    <row r="2" spans="1:27">
      <c r="A2" s="467" t="s">
        <v>128</v>
      </c>
      <c r="B2" s="467"/>
      <c r="I2" s="467"/>
      <c r="J2" s="467"/>
      <c r="K2" s="467"/>
      <c r="L2" s="467"/>
      <c r="M2" s="467"/>
      <c r="N2" s="467"/>
      <c r="O2" s="467"/>
      <c r="P2" s="467"/>
      <c r="Q2" s="467"/>
    </row>
    <row r="3" spans="1:27">
      <c r="A3" s="467" t="s">
        <v>129</v>
      </c>
      <c r="B3" s="467"/>
      <c r="G3" s="193"/>
      <c r="I3" s="467"/>
      <c r="J3" s="467"/>
      <c r="K3" s="174" t="s">
        <v>92</v>
      </c>
      <c r="L3" s="467"/>
      <c r="M3" s="467"/>
      <c r="O3" s="468"/>
      <c r="P3" s="468"/>
      <c r="Q3" s="468"/>
    </row>
    <row r="4" spans="1:27" s="202" customFormat="1" ht="18.75" customHeight="1">
      <c r="A4" s="469" t="s">
        <v>1</v>
      </c>
      <c r="B4" s="195"/>
      <c r="C4" s="196"/>
      <c r="D4" s="196"/>
      <c r="E4" s="196"/>
      <c r="F4" s="196"/>
      <c r="G4" s="200"/>
      <c r="H4" s="201"/>
      <c r="I4" s="196"/>
      <c r="J4" s="199"/>
      <c r="K4" s="195"/>
      <c r="L4" s="195"/>
      <c r="M4" s="199"/>
      <c r="N4" s="200"/>
      <c r="O4" s="200"/>
      <c r="P4" s="200"/>
      <c r="Q4" s="201"/>
      <c r="R4" s="201"/>
      <c r="S4" s="201"/>
      <c r="T4" s="201"/>
      <c r="U4" s="201"/>
      <c r="V4" s="201"/>
      <c r="W4" s="201"/>
      <c r="X4" s="201"/>
      <c r="Y4" s="201"/>
      <c r="Z4" s="201"/>
      <c r="AA4" s="201"/>
    </row>
    <row r="5" spans="1:27" s="202" customFormat="1">
      <c r="A5" s="194"/>
      <c r="B5" s="195"/>
      <c r="C5" s="203" t="s">
        <v>76</v>
      </c>
      <c r="D5" s="204"/>
      <c r="E5" s="205" t="s">
        <v>57</v>
      </c>
      <c r="F5" s="206"/>
      <c r="G5" s="387" t="s">
        <v>79</v>
      </c>
      <c r="H5" s="388"/>
      <c r="I5" s="470" t="s">
        <v>130</v>
      </c>
      <c r="J5" s="471"/>
      <c r="K5" s="471"/>
      <c r="L5" s="471"/>
      <c r="M5" s="471"/>
      <c r="N5" s="471"/>
      <c r="O5" s="472"/>
      <c r="P5" s="389"/>
      <c r="Q5" s="390"/>
      <c r="R5" s="201"/>
      <c r="S5" s="201"/>
      <c r="T5" s="201"/>
      <c r="U5" s="201"/>
      <c r="V5" s="201"/>
      <c r="W5" s="201"/>
      <c r="X5" s="201"/>
      <c r="Y5" s="201"/>
      <c r="Z5" s="201"/>
    </row>
    <row r="6" spans="1:27" s="218" customFormat="1" ht="37.5">
      <c r="A6" s="275"/>
      <c r="B6" s="473" t="s">
        <v>2</v>
      </c>
      <c r="C6" s="210"/>
      <c r="D6" s="211"/>
      <c r="E6" s="212"/>
      <c r="F6" s="213"/>
      <c r="G6" s="392"/>
      <c r="H6" s="393"/>
      <c r="I6" s="474" t="s">
        <v>39</v>
      </c>
      <c r="J6" s="475"/>
      <c r="K6" s="475"/>
      <c r="L6" s="475"/>
      <c r="M6" s="475"/>
      <c r="N6" s="475"/>
      <c r="O6" s="476"/>
      <c r="P6" s="216" t="s">
        <v>58</v>
      </c>
      <c r="Q6" s="217" t="s">
        <v>58</v>
      </c>
      <c r="R6" s="192"/>
      <c r="S6" s="192"/>
      <c r="T6" s="192"/>
      <c r="U6" s="192"/>
      <c r="V6" s="192"/>
      <c r="W6" s="192"/>
      <c r="X6" s="192"/>
      <c r="Y6" s="192"/>
      <c r="Z6" s="192"/>
    </row>
    <row r="7" spans="1:27" s="218" customFormat="1" ht="39" customHeight="1">
      <c r="A7" s="264"/>
      <c r="B7" s="477"/>
      <c r="C7" s="219" t="s">
        <v>77</v>
      </c>
      <c r="D7" s="220" t="s">
        <v>78</v>
      </c>
      <c r="E7" s="221" t="s">
        <v>55</v>
      </c>
      <c r="F7" s="222" t="s">
        <v>56</v>
      </c>
      <c r="G7" s="478" t="s">
        <v>55</v>
      </c>
      <c r="H7" s="396" t="s">
        <v>56</v>
      </c>
      <c r="I7" s="225" t="s">
        <v>5</v>
      </c>
      <c r="J7" s="225" t="s">
        <v>6</v>
      </c>
      <c r="K7" s="226" t="s">
        <v>40</v>
      </c>
      <c r="L7" s="225" t="s">
        <v>41</v>
      </c>
      <c r="M7" s="227" t="s">
        <v>49</v>
      </c>
      <c r="N7" s="227" t="s">
        <v>48</v>
      </c>
      <c r="O7" s="226" t="s">
        <v>4</v>
      </c>
      <c r="P7" s="228" t="s">
        <v>55</v>
      </c>
      <c r="Q7" s="229" t="s">
        <v>56</v>
      </c>
      <c r="R7" s="192"/>
      <c r="S7" s="192"/>
      <c r="T7" s="192"/>
      <c r="U7" s="192"/>
      <c r="V7" s="192"/>
      <c r="W7" s="192"/>
      <c r="X7" s="192"/>
      <c r="Y7" s="192"/>
      <c r="Z7" s="192"/>
    </row>
    <row r="8" spans="1:27" s="218" customFormat="1" ht="22.7" customHeight="1">
      <c r="A8" s="479">
        <v>1</v>
      </c>
      <c r="B8" s="480" t="s">
        <v>98</v>
      </c>
      <c r="C8" s="404">
        <v>18.436</v>
      </c>
      <c r="D8" s="232">
        <f>+C8*0.8</f>
        <v>14.748800000000001</v>
      </c>
      <c r="E8" s="405">
        <v>20.329999999999998</v>
      </c>
      <c r="F8" s="405">
        <v>16.98</v>
      </c>
      <c r="G8" s="406">
        <v>20</v>
      </c>
      <c r="H8" s="406">
        <v>13</v>
      </c>
      <c r="I8" s="481">
        <v>13</v>
      </c>
      <c r="J8" s="482">
        <v>0</v>
      </c>
      <c r="K8" s="482">
        <v>0</v>
      </c>
      <c r="L8" s="482">
        <v>0</v>
      </c>
      <c r="M8" s="482">
        <v>0</v>
      </c>
      <c r="N8" s="482">
        <v>0</v>
      </c>
      <c r="O8" s="483">
        <f>SUM(I8:N8)</f>
        <v>13</v>
      </c>
      <c r="P8" s="484"/>
      <c r="Q8" s="484">
        <f>+H8-O8</f>
        <v>0</v>
      </c>
      <c r="R8" s="192" t="s">
        <v>221</v>
      </c>
      <c r="S8" s="192"/>
      <c r="T8" s="192"/>
      <c r="U8" s="192"/>
      <c r="V8" s="192"/>
      <c r="W8" s="192"/>
      <c r="X8" s="192"/>
      <c r="Y8" s="192"/>
      <c r="Z8" s="192"/>
    </row>
    <row r="9" spans="1:27" s="218" customFormat="1" ht="22.7" customHeight="1">
      <c r="A9" s="485">
        <v>2</v>
      </c>
      <c r="B9" s="486" t="s">
        <v>7</v>
      </c>
      <c r="C9" s="412">
        <v>6.39</v>
      </c>
      <c r="D9" s="232">
        <f t="shared" ref="D9:D37" si="0">+C9*0.8</f>
        <v>5.1120000000000001</v>
      </c>
      <c r="E9" s="413">
        <v>10.35</v>
      </c>
      <c r="F9" s="413">
        <v>9</v>
      </c>
      <c r="G9" s="414">
        <v>7</v>
      </c>
      <c r="H9" s="414">
        <v>6</v>
      </c>
      <c r="I9" s="487">
        <v>5</v>
      </c>
      <c r="J9" s="488">
        <v>0</v>
      </c>
      <c r="K9" s="488">
        <v>0</v>
      </c>
      <c r="L9" s="488">
        <v>0</v>
      </c>
      <c r="M9" s="488">
        <v>0</v>
      </c>
      <c r="N9" s="488">
        <v>0</v>
      </c>
      <c r="O9" s="489">
        <f t="shared" ref="O9:O37" si="1">SUM(I9:N9)</f>
        <v>5</v>
      </c>
      <c r="P9" s="490"/>
      <c r="Q9" s="484">
        <f t="shared" ref="Q9:Q37" si="2">+H9-O9</f>
        <v>1</v>
      </c>
      <c r="R9" s="192"/>
      <c r="S9" s="192"/>
      <c r="T9" s="192"/>
      <c r="U9" s="192"/>
      <c r="V9" s="192"/>
      <c r="W9" s="192"/>
      <c r="X9" s="192"/>
      <c r="Y9" s="192"/>
      <c r="Z9" s="192"/>
    </row>
    <row r="10" spans="1:27" s="218" customFormat="1" ht="22.7" customHeight="1">
      <c r="A10" s="479">
        <v>3</v>
      </c>
      <c r="B10" s="486" t="s">
        <v>131</v>
      </c>
      <c r="C10" s="412">
        <f>3.909+4.308</f>
        <v>8.2169999999999987</v>
      </c>
      <c r="D10" s="232">
        <f t="shared" si="0"/>
        <v>6.573599999999999</v>
      </c>
      <c r="E10" s="413">
        <v>2</v>
      </c>
      <c r="F10" s="413">
        <v>2</v>
      </c>
      <c r="G10" s="414">
        <v>2</v>
      </c>
      <c r="H10" s="414">
        <v>2</v>
      </c>
      <c r="I10" s="487">
        <v>3</v>
      </c>
      <c r="J10" s="491">
        <v>0</v>
      </c>
      <c r="K10" s="491">
        <v>0</v>
      </c>
      <c r="L10" s="491">
        <v>0</v>
      </c>
      <c r="M10" s="491">
        <v>0</v>
      </c>
      <c r="N10" s="491">
        <v>0</v>
      </c>
      <c r="O10" s="489">
        <f>SUM(I10:N10)</f>
        <v>3</v>
      </c>
      <c r="P10" s="490"/>
      <c r="Q10" s="492">
        <f t="shared" si="2"/>
        <v>-1</v>
      </c>
      <c r="R10" s="192"/>
      <c r="S10" s="192"/>
      <c r="T10" s="192"/>
      <c r="U10" s="192"/>
      <c r="V10" s="192"/>
      <c r="W10" s="192"/>
      <c r="X10" s="192"/>
      <c r="Y10" s="192"/>
      <c r="Z10" s="192"/>
    </row>
    <row r="11" spans="1:27" s="218" customFormat="1" ht="22.7" customHeight="1">
      <c r="A11" s="485">
        <v>4</v>
      </c>
      <c r="B11" s="486" t="s">
        <v>8</v>
      </c>
      <c r="C11" s="412">
        <v>7.91</v>
      </c>
      <c r="D11" s="232">
        <f t="shared" si="0"/>
        <v>6.3280000000000003</v>
      </c>
      <c r="E11" s="413">
        <v>10.48</v>
      </c>
      <c r="F11" s="413">
        <v>8.3800000000000008</v>
      </c>
      <c r="G11" s="414">
        <v>10</v>
      </c>
      <c r="H11" s="414">
        <v>8</v>
      </c>
      <c r="I11" s="487">
        <v>9</v>
      </c>
      <c r="J11" s="488">
        <v>0</v>
      </c>
      <c r="K11" s="488">
        <v>0</v>
      </c>
      <c r="L11" s="488">
        <v>0</v>
      </c>
      <c r="M11" s="488">
        <v>0</v>
      </c>
      <c r="N11" s="488">
        <v>0</v>
      </c>
      <c r="O11" s="489">
        <f t="shared" si="1"/>
        <v>9</v>
      </c>
      <c r="P11" s="490"/>
      <c r="Q11" s="484">
        <f t="shared" si="2"/>
        <v>-1</v>
      </c>
      <c r="R11" s="1176" t="s">
        <v>214</v>
      </c>
      <c r="S11" s="192"/>
      <c r="T11" s="192"/>
      <c r="U11" s="192"/>
      <c r="V11" s="192"/>
      <c r="W11" s="192"/>
      <c r="X11" s="192"/>
      <c r="Y11" s="192"/>
      <c r="Z11" s="192"/>
    </row>
    <row r="12" spans="1:27" s="218" customFormat="1" ht="22.7" customHeight="1">
      <c r="A12" s="479">
        <v>5</v>
      </c>
      <c r="B12" s="486" t="s">
        <v>15</v>
      </c>
      <c r="C12" s="412">
        <v>6.492</v>
      </c>
      <c r="D12" s="232">
        <f t="shared" si="0"/>
        <v>5.1936</v>
      </c>
      <c r="E12" s="413">
        <v>6.98</v>
      </c>
      <c r="F12" s="413">
        <v>5.58</v>
      </c>
      <c r="G12" s="414">
        <v>6</v>
      </c>
      <c r="H12" s="414">
        <v>6</v>
      </c>
      <c r="I12" s="487">
        <v>4</v>
      </c>
      <c r="J12" s="488"/>
      <c r="K12" s="491">
        <v>0</v>
      </c>
      <c r="L12" s="493">
        <v>0</v>
      </c>
      <c r="M12" s="489">
        <v>2</v>
      </c>
      <c r="N12" s="489">
        <v>0</v>
      </c>
      <c r="O12" s="489">
        <f>SUM(I12:N12)</f>
        <v>6</v>
      </c>
      <c r="P12" s="490"/>
      <c r="Q12" s="484">
        <f t="shared" si="2"/>
        <v>0</v>
      </c>
      <c r="R12" s="192"/>
      <c r="S12" s="192"/>
      <c r="T12" s="192"/>
      <c r="U12" s="192"/>
      <c r="V12" s="192"/>
      <c r="W12" s="192"/>
      <c r="X12" s="192"/>
      <c r="Y12" s="192"/>
      <c r="Z12" s="192"/>
    </row>
    <row r="13" spans="1:27" s="218" customFormat="1" ht="22.7" customHeight="1">
      <c r="A13" s="485">
        <v>6</v>
      </c>
      <c r="B13" s="486" t="s">
        <v>132</v>
      </c>
      <c r="C13" s="412">
        <f>83.745+20.679</f>
        <v>104.42400000000001</v>
      </c>
      <c r="D13" s="232">
        <f t="shared" si="0"/>
        <v>83.539200000000008</v>
      </c>
      <c r="E13" s="413">
        <v>77.2</v>
      </c>
      <c r="F13" s="413">
        <v>61.7</v>
      </c>
      <c r="G13" s="414">
        <v>92</v>
      </c>
      <c r="H13" s="414">
        <v>92</v>
      </c>
      <c r="I13" s="487">
        <v>75</v>
      </c>
      <c r="J13" s="488">
        <v>6</v>
      </c>
      <c r="K13" s="488">
        <v>0</v>
      </c>
      <c r="L13" s="488">
        <v>0</v>
      </c>
      <c r="M13" s="488">
        <v>3</v>
      </c>
      <c r="N13" s="488">
        <v>0</v>
      </c>
      <c r="O13" s="489">
        <f t="shared" si="1"/>
        <v>84</v>
      </c>
      <c r="P13" s="490"/>
      <c r="Q13" s="484">
        <v>5</v>
      </c>
      <c r="R13" s="1176" t="s">
        <v>213</v>
      </c>
      <c r="S13" s="192"/>
      <c r="T13" s="192"/>
      <c r="U13" s="192"/>
      <c r="V13" s="192"/>
      <c r="W13" s="192"/>
      <c r="X13" s="192"/>
      <c r="Y13" s="192"/>
      <c r="Z13" s="192"/>
    </row>
    <row r="14" spans="1:27" s="218" customFormat="1" ht="22.7" customHeight="1">
      <c r="A14" s="479">
        <v>7</v>
      </c>
      <c r="B14" s="486" t="s">
        <v>44</v>
      </c>
      <c r="C14" s="412"/>
      <c r="D14" s="232">
        <f t="shared" si="0"/>
        <v>0</v>
      </c>
      <c r="E14" s="413"/>
      <c r="F14" s="413"/>
      <c r="G14" s="414"/>
      <c r="H14" s="414"/>
      <c r="I14" s="487">
        <v>2</v>
      </c>
      <c r="J14" s="488">
        <v>0</v>
      </c>
      <c r="K14" s="488">
        <v>0</v>
      </c>
      <c r="L14" s="488">
        <v>0</v>
      </c>
      <c r="M14" s="488">
        <v>0</v>
      </c>
      <c r="N14" s="488">
        <v>0</v>
      </c>
      <c r="O14" s="489">
        <f t="shared" si="1"/>
        <v>2</v>
      </c>
      <c r="P14" s="490"/>
      <c r="Q14" s="484"/>
      <c r="R14" s="192"/>
      <c r="S14" s="192"/>
      <c r="T14" s="192"/>
      <c r="U14" s="192"/>
      <c r="V14" s="192"/>
      <c r="W14" s="192"/>
      <c r="X14" s="192"/>
      <c r="Y14" s="192"/>
      <c r="Z14" s="192"/>
    </row>
    <row r="15" spans="1:27" s="218" customFormat="1" ht="22.7" customHeight="1">
      <c r="A15" s="485">
        <v>8</v>
      </c>
      <c r="B15" s="486" t="s">
        <v>45</v>
      </c>
      <c r="C15" s="412"/>
      <c r="D15" s="232">
        <f t="shared" si="0"/>
        <v>0</v>
      </c>
      <c r="E15" s="413">
        <v>13.2</v>
      </c>
      <c r="F15" s="413">
        <v>10.6</v>
      </c>
      <c r="G15" s="414">
        <v>13</v>
      </c>
      <c r="H15" s="414">
        <v>10</v>
      </c>
      <c r="I15" s="488">
        <v>0</v>
      </c>
      <c r="J15" s="488">
        <v>0</v>
      </c>
      <c r="K15" s="488">
        <v>0</v>
      </c>
      <c r="L15" s="488">
        <v>0</v>
      </c>
      <c r="M15" s="488">
        <v>0</v>
      </c>
      <c r="N15" s="488">
        <v>0</v>
      </c>
      <c r="O15" s="489">
        <f t="shared" si="1"/>
        <v>0</v>
      </c>
      <c r="P15" s="490"/>
      <c r="Q15" s="484">
        <f t="shared" si="2"/>
        <v>10</v>
      </c>
      <c r="R15" s="192"/>
      <c r="S15" s="192"/>
      <c r="T15" s="192"/>
      <c r="U15" s="192"/>
      <c r="V15" s="192"/>
      <c r="W15" s="192"/>
      <c r="X15" s="192"/>
      <c r="Y15" s="192"/>
      <c r="Z15" s="192"/>
    </row>
    <row r="16" spans="1:27" s="218" customFormat="1" ht="22.7" customHeight="1">
      <c r="A16" s="479">
        <v>9</v>
      </c>
      <c r="B16" s="486" t="s">
        <v>10</v>
      </c>
      <c r="C16" s="412">
        <v>8.4</v>
      </c>
      <c r="D16" s="232">
        <f t="shared" si="0"/>
        <v>6.7200000000000006</v>
      </c>
      <c r="E16" s="413">
        <v>8</v>
      </c>
      <c r="F16" s="413">
        <v>6.4</v>
      </c>
      <c r="G16" s="414">
        <v>8</v>
      </c>
      <c r="H16" s="414">
        <v>6</v>
      </c>
      <c r="I16" s="487">
        <v>4</v>
      </c>
      <c r="J16" s="488">
        <v>1</v>
      </c>
      <c r="K16" s="488">
        <v>0</v>
      </c>
      <c r="L16" s="488">
        <v>0</v>
      </c>
      <c r="M16" s="488">
        <v>0</v>
      </c>
      <c r="N16" s="488">
        <v>0</v>
      </c>
      <c r="O16" s="489">
        <f t="shared" si="1"/>
        <v>5</v>
      </c>
      <c r="P16" s="490"/>
      <c r="Q16" s="484">
        <v>0</v>
      </c>
      <c r="R16" s="1176" t="s">
        <v>214</v>
      </c>
      <c r="S16" s="192"/>
      <c r="T16" s="192"/>
      <c r="U16" s="192"/>
      <c r="V16" s="192"/>
      <c r="W16" s="192"/>
      <c r="X16" s="192"/>
      <c r="Y16" s="192"/>
      <c r="Z16" s="192"/>
    </row>
    <row r="17" spans="1:26" s="218" customFormat="1" ht="22.7" customHeight="1">
      <c r="A17" s="485">
        <v>10</v>
      </c>
      <c r="B17" s="486" t="s">
        <v>11</v>
      </c>
      <c r="C17" s="412"/>
      <c r="D17" s="232">
        <f t="shared" si="0"/>
        <v>0</v>
      </c>
      <c r="E17" s="413"/>
      <c r="F17" s="413"/>
      <c r="G17" s="414"/>
      <c r="H17" s="414"/>
      <c r="I17" s="487">
        <v>1</v>
      </c>
      <c r="J17" s="491">
        <v>0</v>
      </c>
      <c r="K17" s="491">
        <v>0</v>
      </c>
      <c r="L17" s="491">
        <v>0</v>
      </c>
      <c r="M17" s="491">
        <v>0</v>
      </c>
      <c r="N17" s="491">
        <v>0</v>
      </c>
      <c r="O17" s="489">
        <f t="shared" si="1"/>
        <v>1</v>
      </c>
      <c r="P17" s="490"/>
      <c r="Q17" s="492"/>
      <c r="R17" s="192"/>
      <c r="S17" s="192"/>
      <c r="T17" s="192"/>
      <c r="U17" s="192"/>
      <c r="V17" s="192"/>
      <c r="W17" s="192"/>
      <c r="X17" s="192"/>
      <c r="Y17" s="192"/>
      <c r="Z17" s="192"/>
    </row>
    <row r="18" spans="1:26" s="218" customFormat="1" ht="22.7" customHeight="1">
      <c r="A18" s="479">
        <v>11</v>
      </c>
      <c r="B18" s="486" t="s">
        <v>16</v>
      </c>
      <c r="C18" s="412">
        <v>4.4000000000000004</v>
      </c>
      <c r="D18" s="232">
        <f t="shared" si="0"/>
        <v>3.5200000000000005</v>
      </c>
      <c r="E18" s="413"/>
      <c r="F18" s="413"/>
      <c r="G18" s="414"/>
      <c r="H18" s="414"/>
      <c r="I18" s="491">
        <v>0</v>
      </c>
      <c r="J18" s="491">
        <v>0</v>
      </c>
      <c r="K18" s="491">
        <v>0</v>
      </c>
      <c r="L18" s="491">
        <v>0</v>
      </c>
      <c r="M18" s="491">
        <v>0</v>
      </c>
      <c r="N18" s="491">
        <v>0</v>
      </c>
      <c r="O18" s="489">
        <f>SUM(I18:N18)</f>
        <v>0</v>
      </c>
      <c r="P18" s="490"/>
      <c r="Q18" s="484">
        <f t="shared" si="2"/>
        <v>0</v>
      </c>
      <c r="R18" s="192"/>
      <c r="S18" s="192"/>
      <c r="T18" s="192"/>
      <c r="U18" s="192"/>
      <c r="V18" s="192"/>
      <c r="W18" s="192"/>
      <c r="X18" s="192"/>
      <c r="Y18" s="192"/>
      <c r="Z18" s="192"/>
    </row>
    <row r="19" spans="1:26" s="218" customFormat="1" ht="22.7" customHeight="1">
      <c r="A19" s="485">
        <v>12</v>
      </c>
      <c r="B19" s="486" t="s">
        <v>12</v>
      </c>
      <c r="C19" s="412">
        <v>5.5</v>
      </c>
      <c r="D19" s="232">
        <f t="shared" si="0"/>
        <v>4.4000000000000004</v>
      </c>
      <c r="E19" s="413">
        <v>5.6</v>
      </c>
      <c r="F19" s="413">
        <v>4.5</v>
      </c>
      <c r="G19" s="414">
        <v>5</v>
      </c>
      <c r="H19" s="414">
        <v>4</v>
      </c>
      <c r="I19" s="487">
        <v>1</v>
      </c>
      <c r="J19" s="488">
        <v>1</v>
      </c>
      <c r="K19" s="491">
        <v>0</v>
      </c>
      <c r="L19" s="491">
        <v>0</v>
      </c>
      <c r="M19" s="491">
        <v>0</v>
      </c>
      <c r="N19" s="491">
        <v>0</v>
      </c>
      <c r="O19" s="489">
        <f t="shared" si="1"/>
        <v>2</v>
      </c>
      <c r="P19" s="490"/>
      <c r="Q19" s="484">
        <f t="shared" si="2"/>
        <v>2</v>
      </c>
      <c r="R19" s="192"/>
      <c r="S19" s="192"/>
      <c r="T19" s="192"/>
      <c r="U19" s="192"/>
      <c r="V19" s="192"/>
      <c r="W19" s="192"/>
      <c r="X19" s="192"/>
      <c r="Y19" s="192"/>
      <c r="Z19" s="192"/>
    </row>
    <row r="20" spans="1:26" s="218" customFormat="1" ht="22.7" customHeight="1">
      <c r="A20" s="479">
        <v>13</v>
      </c>
      <c r="B20" s="486" t="s">
        <v>13</v>
      </c>
      <c r="C20" s="412">
        <v>4.4000000000000004</v>
      </c>
      <c r="D20" s="232">
        <f t="shared" si="0"/>
        <v>3.5200000000000005</v>
      </c>
      <c r="E20" s="413">
        <v>2.4</v>
      </c>
      <c r="F20" s="413">
        <v>2</v>
      </c>
      <c r="G20" s="414">
        <v>2</v>
      </c>
      <c r="H20" s="414">
        <v>2</v>
      </c>
      <c r="I20" s="487">
        <v>1</v>
      </c>
      <c r="J20" s="488">
        <v>1</v>
      </c>
      <c r="K20" s="491">
        <v>0</v>
      </c>
      <c r="L20" s="491">
        <v>0</v>
      </c>
      <c r="M20" s="491">
        <v>0</v>
      </c>
      <c r="N20" s="491">
        <v>0</v>
      </c>
      <c r="O20" s="489">
        <f t="shared" si="1"/>
        <v>2</v>
      </c>
      <c r="P20" s="490"/>
      <c r="Q20" s="484">
        <v>0</v>
      </c>
      <c r="R20" s="1176" t="s">
        <v>214</v>
      </c>
      <c r="S20" s="192"/>
      <c r="T20" s="192" t="s">
        <v>223</v>
      </c>
      <c r="U20" s="192"/>
      <c r="V20" s="192"/>
      <c r="W20" s="192"/>
      <c r="X20" s="192"/>
      <c r="Y20" s="192"/>
      <c r="Z20" s="192"/>
    </row>
    <row r="21" spans="1:26" s="218" customFormat="1" ht="22.7" customHeight="1">
      <c r="A21" s="485">
        <v>14</v>
      </c>
      <c r="B21" s="486" t="s">
        <v>14</v>
      </c>
      <c r="C21" s="412"/>
      <c r="D21" s="232">
        <f t="shared" si="0"/>
        <v>0</v>
      </c>
      <c r="E21" s="413"/>
      <c r="F21" s="413"/>
      <c r="G21" s="414"/>
      <c r="H21" s="414"/>
      <c r="I21" s="487">
        <v>1</v>
      </c>
      <c r="J21" s="491">
        <v>0</v>
      </c>
      <c r="K21" s="491">
        <v>0</v>
      </c>
      <c r="L21" s="491">
        <v>0</v>
      </c>
      <c r="M21" s="491">
        <v>0</v>
      </c>
      <c r="N21" s="491">
        <v>0</v>
      </c>
      <c r="O21" s="489">
        <f t="shared" si="1"/>
        <v>1</v>
      </c>
      <c r="P21" s="490"/>
      <c r="Q21" s="484"/>
      <c r="R21" s="192"/>
      <c r="S21" s="192"/>
      <c r="T21" s="192"/>
      <c r="U21" s="192"/>
      <c r="V21" s="192"/>
      <c r="W21" s="192"/>
      <c r="X21" s="192"/>
      <c r="Y21" s="192"/>
      <c r="Z21" s="192"/>
    </row>
    <row r="22" spans="1:26" s="218" customFormat="1" ht="22.7" customHeight="1">
      <c r="A22" s="479">
        <v>15</v>
      </c>
      <c r="B22" s="486" t="s">
        <v>17</v>
      </c>
      <c r="C22" s="412">
        <v>1</v>
      </c>
      <c r="D22" s="232">
        <f t="shared" si="0"/>
        <v>0.8</v>
      </c>
      <c r="E22" s="413">
        <v>3</v>
      </c>
      <c r="F22" s="413">
        <v>2</v>
      </c>
      <c r="G22" s="414">
        <v>1</v>
      </c>
      <c r="H22" s="414">
        <v>1</v>
      </c>
      <c r="I22" s="491">
        <v>0</v>
      </c>
      <c r="J22" s="491">
        <v>0</v>
      </c>
      <c r="K22" s="491">
        <v>0</v>
      </c>
      <c r="L22" s="491">
        <v>0</v>
      </c>
      <c r="M22" s="491">
        <v>0</v>
      </c>
      <c r="N22" s="491">
        <v>0</v>
      </c>
      <c r="O22" s="489">
        <f t="shared" si="1"/>
        <v>0</v>
      </c>
      <c r="P22" s="490"/>
      <c r="Q22" s="484">
        <f t="shared" si="2"/>
        <v>1</v>
      </c>
      <c r="R22" s="192"/>
      <c r="S22" s="192"/>
      <c r="T22" s="192"/>
      <c r="U22" s="192"/>
      <c r="V22" s="192"/>
      <c r="W22" s="192"/>
      <c r="X22" s="192"/>
      <c r="Y22" s="192"/>
      <c r="Z22" s="192"/>
    </row>
    <row r="23" spans="1:26" s="218" customFormat="1" ht="22.7" customHeight="1">
      <c r="A23" s="485">
        <v>16</v>
      </c>
      <c r="B23" s="486" t="s">
        <v>47</v>
      </c>
      <c r="C23" s="412"/>
      <c r="D23" s="232">
        <f t="shared" si="0"/>
        <v>0</v>
      </c>
      <c r="E23" s="413"/>
      <c r="F23" s="413"/>
      <c r="G23" s="414"/>
      <c r="H23" s="414"/>
      <c r="I23" s="491">
        <v>0</v>
      </c>
      <c r="J23" s="491">
        <v>0</v>
      </c>
      <c r="K23" s="491">
        <v>0</v>
      </c>
      <c r="L23" s="491">
        <v>0</v>
      </c>
      <c r="M23" s="491">
        <v>0</v>
      </c>
      <c r="N23" s="491">
        <v>0</v>
      </c>
      <c r="O23" s="489">
        <f t="shared" si="1"/>
        <v>0</v>
      </c>
      <c r="P23" s="490"/>
      <c r="Q23" s="484"/>
      <c r="R23" s="192"/>
      <c r="S23" s="192"/>
      <c r="T23" s="192"/>
      <c r="U23" s="192"/>
      <c r="V23" s="192"/>
      <c r="W23" s="192"/>
      <c r="X23" s="192"/>
      <c r="Y23" s="192"/>
      <c r="Z23" s="192"/>
    </row>
    <row r="24" spans="1:26" s="218" customFormat="1" ht="22.7" customHeight="1">
      <c r="A24" s="479">
        <v>17</v>
      </c>
      <c r="B24" s="486" t="s">
        <v>18</v>
      </c>
      <c r="C24" s="412"/>
      <c r="D24" s="232">
        <f t="shared" si="0"/>
        <v>0</v>
      </c>
      <c r="E24" s="413"/>
      <c r="F24" s="413"/>
      <c r="G24" s="414"/>
      <c r="H24" s="414"/>
      <c r="I24" s="491">
        <v>0</v>
      </c>
      <c r="J24" s="491">
        <v>0</v>
      </c>
      <c r="K24" s="491">
        <v>0</v>
      </c>
      <c r="L24" s="491">
        <v>0</v>
      </c>
      <c r="M24" s="491">
        <v>0</v>
      </c>
      <c r="N24" s="491">
        <v>0</v>
      </c>
      <c r="O24" s="489">
        <f t="shared" si="1"/>
        <v>0</v>
      </c>
      <c r="P24" s="490"/>
      <c r="Q24" s="484"/>
      <c r="R24" s="192"/>
      <c r="S24" s="192"/>
      <c r="T24" s="192"/>
      <c r="U24" s="192"/>
      <c r="V24" s="192"/>
      <c r="W24" s="192"/>
      <c r="X24" s="192"/>
      <c r="Y24" s="192"/>
      <c r="Z24" s="192"/>
    </row>
    <row r="25" spans="1:26" s="218" customFormat="1" ht="22.7" customHeight="1">
      <c r="A25" s="485">
        <v>18</v>
      </c>
      <c r="B25" s="486" t="s">
        <v>19</v>
      </c>
      <c r="C25" s="412"/>
      <c r="D25" s="232">
        <f t="shared" si="0"/>
        <v>0</v>
      </c>
      <c r="E25" s="413"/>
      <c r="F25" s="413"/>
      <c r="G25" s="414"/>
      <c r="H25" s="414"/>
      <c r="I25" s="491">
        <v>0</v>
      </c>
      <c r="J25" s="491">
        <v>0</v>
      </c>
      <c r="K25" s="491">
        <v>0</v>
      </c>
      <c r="L25" s="491">
        <v>0</v>
      </c>
      <c r="M25" s="491">
        <v>0</v>
      </c>
      <c r="N25" s="491">
        <v>0</v>
      </c>
      <c r="O25" s="489">
        <f t="shared" si="1"/>
        <v>0</v>
      </c>
      <c r="P25" s="490"/>
      <c r="Q25" s="484"/>
      <c r="R25" s="192"/>
      <c r="S25" s="192"/>
      <c r="T25" s="192"/>
      <c r="U25" s="192"/>
      <c r="V25" s="192"/>
      <c r="W25" s="192"/>
      <c r="X25" s="192"/>
      <c r="Y25" s="192"/>
      <c r="Z25" s="192"/>
    </row>
    <row r="26" spans="1:26" s="218" customFormat="1" ht="22.7" customHeight="1">
      <c r="A26" s="479">
        <v>19</v>
      </c>
      <c r="B26" s="486" t="s">
        <v>20</v>
      </c>
      <c r="C26" s="412"/>
      <c r="D26" s="232">
        <f t="shared" si="0"/>
        <v>0</v>
      </c>
      <c r="E26" s="413">
        <v>1</v>
      </c>
      <c r="F26" s="413">
        <v>0</v>
      </c>
      <c r="G26" s="414"/>
      <c r="H26" s="414"/>
      <c r="I26" s="491">
        <v>0</v>
      </c>
      <c r="J26" s="491">
        <v>0</v>
      </c>
      <c r="K26" s="491">
        <v>0</v>
      </c>
      <c r="L26" s="491">
        <v>0</v>
      </c>
      <c r="M26" s="491">
        <v>0</v>
      </c>
      <c r="N26" s="491">
        <v>0</v>
      </c>
      <c r="O26" s="489">
        <f t="shared" si="1"/>
        <v>0</v>
      </c>
      <c r="P26" s="490"/>
      <c r="Q26" s="484">
        <f t="shared" si="2"/>
        <v>0</v>
      </c>
      <c r="R26" s="192"/>
      <c r="S26" s="192"/>
      <c r="T26" s="192"/>
      <c r="U26" s="192"/>
      <c r="V26" s="192"/>
      <c r="W26" s="192"/>
      <c r="X26" s="192"/>
      <c r="Y26" s="192"/>
      <c r="Z26" s="192"/>
    </row>
    <row r="27" spans="1:26" s="218" customFormat="1" ht="22.7" customHeight="1">
      <c r="A27" s="485">
        <v>20</v>
      </c>
      <c r="B27" s="486" t="s">
        <v>21</v>
      </c>
      <c r="C27" s="412">
        <v>1</v>
      </c>
      <c r="D27" s="232">
        <f t="shared" si="0"/>
        <v>0.8</v>
      </c>
      <c r="E27" s="413">
        <v>2</v>
      </c>
      <c r="F27" s="413">
        <v>1</v>
      </c>
      <c r="G27" s="414">
        <v>2</v>
      </c>
      <c r="H27" s="414">
        <v>1</v>
      </c>
      <c r="I27" s="487">
        <v>1</v>
      </c>
      <c r="J27" s="491">
        <v>0</v>
      </c>
      <c r="K27" s="491">
        <v>0</v>
      </c>
      <c r="L27" s="491">
        <v>0</v>
      </c>
      <c r="M27" s="491">
        <v>0</v>
      </c>
      <c r="N27" s="491">
        <v>0</v>
      </c>
      <c r="O27" s="489">
        <f t="shared" si="1"/>
        <v>1</v>
      </c>
      <c r="P27" s="490"/>
      <c r="Q27" s="484">
        <f t="shared" si="2"/>
        <v>0</v>
      </c>
      <c r="R27" s="192"/>
      <c r="S27" s="192"/>
      <c r="T27" s="192"/>
      <c r="U27" s="192"/>
      <c r="V27" s="192"/>
      <c r="W27" s="192"/>
      <c r="X27" s="192"/>
      <c r="Y27" s="192"/>
      <c r="Z27" s="192"/>
    </row>
    <row r="28" spans="1:26" s="218" customFormat="1" ht="22.7" customHeight="1">
      <c r="A28" s="479">
        <v>21</v>
      </c>
      <c r="B28" s="486" t="s">
        <v>22</v>
      </c>
      <c r="C28" s="412">
        <v>1</v>
      </c>
      <c r="D28" s="232">
        <f t="shared" si="0"/>
        <v>0.8</v>
      </c>
      <c r="E28" s="413">
        <v>1</v>
      </c>
      <c r="F28" s="413">
        <v>1</v>
      </c>
      <c r="G28" s="414">
        <v>1</v>
      </c>
      <c r="H28" s="414">
        <v>1</v>
      </c>
      <c r="I28" s="491">
        <v>0</v>
      </c>
      <c r="J28" s="491">
        <v>0</v>
      </c>
      <c r="K28" s="491">
        <v>0</v>
      </c>
      <c r="L28" s="491">
        <v>0</v>
      </c>
      <c r="M28" s="491">
        <v>0</v>
      </c>
      <c r="N28" s="491">
        <v>0</v>
      </c>
      <c r="O28" s="489">
        <f t="shared" si="1"/>
        <v>0</v>
      </c>
      <c r="P28" s="490"/>
      <c r="Q28" s="484">
        <v>0</v>
      </c>
      <c r="R28" s="192"/>
      <c r="S28" s="192"/>
      <c r="T28" s="192"/>
      <c r="U28" s="192"/>
      <c r="V28" s="192"/>
      <c r="W28" s="192"/>
      <c r="X28" s="192"/>
      <c r="Y28" s="192"/>
      <c r="Z28" s="192"/>
    </row>
    <row r="29" spans="1:26" s="218" customFormat="1" ht="22.7" customHeight="1">
      <c r="A29" s="485">
        <v>22</v>
      </c>
      <c r="B29" s="486" t="s">
        <v>46</v>
      </c>
      <c r="C29" s="412"/>
      <c r="D29" s="232">
        <f t="shared" si="0"/>
        <v>0</v>
      </c>
      <c r="E29" s="413"/>
      <c r="F29" s="413"/>
      <c r="G29" s="414"/>
      <c r="H29" s="414"/>
      <c r="I29" s="487">
        <v>1</v>
      </c>
      <c r="J29" s="491">
        <v>0</v>
      </c>
      <c r="K29" s="491">
        <v>0</v>
      </c>
      <c r="L29" s="491">
        <v>0</v>
      </c>
      <c r="M29" s="491">
        <v>0</v>
      </c>
      <c r="N29" s="491">
        <v>0</v>
      </c>
      <c r="O29" s="489">
        <f t="shared" si="1"/>
        <v>1</v>
      </c>
      <c r="P29" s="490"/>
      <c r="Q29" s="484"/>
      <c r="R29" s="192"/>
      <c r="S29" s="192"/>
      <c r="T29" s="192"/>
      <c r="U29" s="192"/>
      <c r="V29" s="192"/>
      <c r="W29" s="192"/>
      <c r="X29" s="192"/>
      <c r="Y29" s="192"/>
      <c r="Z29" s="192"/>
    </row>
    <row r="30" spans="1:26" s="218" customFormat="1" ht="22.7" customHeight="1">
      <c r="A30" s="479">
        <v>23</v>
      </c>
      <c r="B30" s="486" t="s">
        <v>23</v>
      </c>
      <c r="C30" s="412">
        <v>2</v>
      </c>
      <c r="D30" s="232">
        <f t="shared" si="0"/>
        <v>1.6</v>
      </c>
      <c r="E30" s="413"/>
      <c r="F30" s="413"/>
      <c r="G30" s="414"/>
      <c r="H30" s="414"/>
      <c r="I30" s="491">
        <v>0</v>
      </c>
      <c r="J30" s="491">
        <v>0</v>
      </c>
      <c r="K30" s="491">
        <v>0</v>
      </c>
      <c r="L30" s="491">
        <v>0</v>
      </c>
      <c r="M30" s="491">
        <v>0</v>
      </c>
      <c r="N30" s="491">
        <v>0</v>
      </c>
      <c r="O30" s="489">
        <f t="shared" si="1"/>
        <v>0</v>
      </c>
      <c r="P30" s="490"/>
      <c r="Q30" s="484">
        <f t="shared" si="2"/>
        <v>0</v>
      </c>
      <c r="R30" s="192"/>
      <c r="S30" s="192"/>
      <c r="T30" s="192"/>
      <c r="U30" s="192"/>
      <c r="V30" s="192"/>
      <c r="W30" s="192"/>
      <c r="X30" s="192"/>
      <c r="Y30" s="192"/>
      <c r="Z30" s="192"/>
    </row>
    <row r="31" spans="1:26" s="218" customFormat="1" ht="22.7" customHeight="1">
      <c r="A31" s="485">
        <v>24</v>
      </c>
      <c r="B31" s="486" t="s">
        <v>24</v>
      </c>
      <c r="C31" s="412">
        <v>3</v>
      </c>
      <c r="D31" s="232">
        <f t="shared" si="0"/>
        <v>2.4000000000000004</v>
      </c>
      <c r="E31" s="413">
        <v>3</v>
      </c>
      <c r="F31" s="413">
        <v>3</v>
      </c>
      <c r="G31" s="414">
        <v>1</v>
      </c>
      <c r="H31" s="414">
        <v>1</v>
      </c>
      <c r="I31" s="487">
        <v>1</v>
      </c>
      <c r="J31" s="488">
        <v>1</v>
      </c>
      <c r="K31" s="491">
        <v>0</v>
      </c>
      <c r="L31" s="491">
        <v>0</v>
      </c>
      <c r="M31" s="491">
        <v>0</v>
      </c>
      <c r="N31" s="491">
        <v>0</v>
      </c>
      <c r="O31" s="489">
        <f t="shared" si="1"/>
        <v>2</v>
      </c>
      <c r="P31" s="490"/>
      <c r="Q31" s="492">
        <f t="shared" si="2"/>
        <v>-1</v>
      </c>
      <c r="R31" s="1176" t="s">
        <v>215</v>
      </c>
      <c r="S31" s="192"/>
      <c r="T31" s="192"/>
      <c r="U31" s="192"/>
      <c r="V31" s="192"/>
      <c r="W31" s="192"/>
      <c r="X31" s="192"/>
      <c r="Y31" s="192"/>
      <c r="Z31" s="192"/>
    </row>
    <row r="32" spans="1:26" s="218" customFormat="1" ht="22.7" customHeight="1">
      <c r="A32" s="479">
        <v>25</v>
      </c>
      <c r="B32" s="494" t="s">
        <v>43</v>
      </c>
      <c r="C32" s="412"/>
      <c r="D32" s="232">
        <f t="shared" si="0"/>
        <v>0</v>
      </c>
      <c r="E32" s="413"/>
      <c r="F32" s="413"/>
      <c r="G32" s="414"/>
      <c r="H32" s="414"/>
      <c r="I32" s="491">
        <v>0</v>
      </c>
      <c r="J32" s="491">
        <v>0</v>
      </c>
      <c r="K32" s="491">
        <v>0</v>
      </c>
      <c r="L32" s="491">
        <v>0</v>
      </c>
      <c r="M32" s="491">
        <v>0</v>
      </c>
      <c r="N32" s="491">
        <v>0</v>
      </c>
      <c r="O32" s="489">
        <f>SUM(I32:N32)</f>
        <v>0</v>
      </c>
      <c r="P32" s="490"/>
      <c r="Q32" s="484">
        <f t="shared" si="2"/>
        <v>0</v>
      </c>
      <c r="R32" s="201"/>
      <c r="S32" s="201"/>
      <c r="T32" s="201"/>
    </row>
    <row r="33" spans="1:26" s="218" customFormat="1" ht="22.7" customHeight="1">
      <c r="A33" s="485">
        <v>26</v>
      </c>
      <c r="B33" s="486" t="s">
        <v>25</v>
      </c>
      <c r="C33" s="412">
        <v>4</v>
      </c>
      <c r="D33" s="232">
        <f t="shared" si="0"/>
        <v>3.2</v>
      </c>
      <c r="E33" s="413">
        <v>4</v>
      </c>
      <c r="F33" s="413">
        <v>4</v>
      </c>
      <c r="G33" s="414">
        <v>4</v>
      </c>
      <c r="H33" s="414">
        <v>4</v>
      </c>
      <c r="I33" s="487">
        <v>1</v>
      </c>
      <c r="J33" s="488">
        <v>2</v>
      </c>
      <c r="K33" s="491">
        <v>0</v>
      </c>
      <c r="L33" s="491">
        <v>0</v>
      </c>
      <c r="M33" s="491">
        <v>0</v>
      </c>
      <c r="N33" s="491">
        <v>0</v>
      </c>
      <c r="O33" s="489">
        <f t="shared" si="1"/>
        <v>3</v>
      </c>
      <c r="P33" s="490"/>
      <c r="Q33" s="484">
        <f t="shared" si="2"/>
        <v>1</v>
      </c>
      <c r="R33" s="192"/>
      <c r="S33" s="192"/>
      <c r="T33" s="192"/>
      <c r="U33" s="192"/>
      <c r="V33" s="192"/>
      <c r="W33" s="192"/>
      <c r="X33" s="192"/>
      <c r="Y33" s="192"/>
      <c r="Z33" s="192"/>
    </row>
    <row r="34" spans="1:26" s="218" customFormat="1" ht="22.7" customHeight="1">
      <c r="A34" s="479">
        <v>27</v>
      </c>
      <c r="B34" s="486" t="s">
        <v>27</v>
      </c>
      <c r="C34" s="412">
        <v>2</v>
      </c>
      <c r="D34" s="232">
        <f t="shared" si="0"/>
        <v>1.6</v>
      </c>
      <c r="E34" s="413">
        <v>2</v>
      </c>
      <c r="F34" s="413">
        <v>2</v>
      </c>
      <c r="G34" s="414">
        <v>2</v>
      </c>
      <c r="H34" s="414">
        <v>2</v>
      </c>
      <c r="I34" s="487">
        <v>1</v>
      </c>
      <c r="J34" s="488">
        <v>0</v>
      </c>
      <c r="K34" s="491">
        <v>0</v>
      </c>
      <c r="L34" s="491">
        <v>0</v>
      </c>
      <c r="M34" s="491">
        <v>0</v>
      </c>
      <c r="N34" s="491">
        <v>0</v>
      </c>
      <c r="O34" s="489">
        <f t="shared" si="1"/>
        <v>1</v>
      </c>
      <c r="P34" s="490"/>
      <c r="Q34" s="484">
        <f t="shared" si="2"/>
        <v>1</v>
      </c>
      <c r="R34" s="192"/>
      <c r="S34" s="192"/>
      <c r="T34" s="192"/>
      <c r="U34" s="192"/>
      <c r="V34" s="192"/>
      <c r="W34" s="192"/>
      <c r="X34" s="192"/>
      <c r="Y34" s="192"/>
      <c r="Z34" s="192"/>
    </row>
    <row r="35" spans="1:26" s="218" customFormat="1" ht="22.7" customHeight="1">
      <c r="A35" s="485">
        <v>28</v>
      </c>
      <c r="B35" s="486" t="s">
        <v>35</v>
      </c>
      <c r="C35" s="412"/>
      <c r="D35" s="232">
        <f t="shared" si="0"/>
        <v>0</v>
      </c>
      <c r="E35" s="413">
        <v>12</v>
      </c>
      <c r="F35" s="413">
        <v>10</v>
      </c>
      <c r="G35" s="414">
        <v>12</v>
      </c>
      <c r="H35" s="414">
        <v>10</v>
      </c>
      <c r="I35" s="491">
        <v>0</v>
      </c>
      <c r="J35" s="488">
        <v>1</v>
      </c>
      <c r="K35" s="491">
        <v>0</v>
      </c>
      <c r="L35" s="491">
        <v>0</v>
      </c>
      <c r="M35" s="491">
        <v>1</v>
      </c>
      <c r="N35" s="491">
        <v>0</v>
      </c>
      <c r="O35" s="489">
        <f t="shared" si="1"/>
        <v>2</v>
      </c>
      <c r="P35" s="490"/>
      <c r="Q35" s="484">
        <v>3</v>
      </c>
      <c r="R35" s="201"/>
      <c r="S35" s="201"/>
      <c r="T35" s="201"/>
    </row>
    <row r="36" spans="1:26" s="218" customFormat="1" ht="22.7" customHeight="1">
      <c r="A36" s="479">
        <v>29</v>
      </c>
      <c r="B36" s="486" t="s">
        <v>42</v>
      </c>
      <c r="C36" s="412"/>
      <c r="D36" s="232">
        <f t="shared" si="0"/>
        <v>0</v>
      </c>
      <c r="E36" s="413"/>
      <c r="F36" s="413"/>
      <c r="G36" s="414"/>
      <c r="H36" s="414"/>
      <c r="I36" s="487">
        <v>5</v>
      </c>
      <c r="J36" s="488">
        <v>0</v>
      </c>
      <c r="K36" s="491">
        <v>0</v>
      </c>
      <c r="L36" s="491">
        <v>0</v>
      </c>
      <c r="M36" s="491">
        <v>0</v>
      </c>
      <c r="N36" s="491">
        <v>0</v>
      </c>
      <c r="O36" s="489">
        <f t="shared" si="1"/>
        <v>5</v>
      </c>
      <c r="P36" s="490"/>
      <c r="Q36" s="484"/>
      <c r="R36" s="201"/>
      <c r="S36" s="201"/>
      <c r="T36" s="201"/>
    </row>
    <row r="37" spans="1:26" s="218" customFormat="1" ht="22.7" customHeight="1">
      <c r="A37" s="485">
        <v>30</v>
      </c>
      <c r="B37" s="495" t="s">
        <v>54</v>
      </c>
      <c r="C37" s="422">
        <v>4</v>
      </c>
      <c r="D37" s="232">
        <f t="shared" si="0"/>
        <v>3.2</v>
      </c>
      <c r="E37" s="423">
        <v>6</v>
      </c>
      <c r="F37" s="423">
        <v>3</v>
      </c>
      <c r="G37" s="424">
        <v>6</v>
      </c>
      <c r="H37" s="424">
        <v>3</v>
      </c>
      <c r="I37" s="496">
        <v>0</v>
      </c>
      <c r="J37" s="496">
        <v>0</v>
      </c>
      <c r="K37" s="496">
        <v>0</v>
      </c>
      <c r="L37" s="496">
        <v>0</v>
      </c>
      <c r="M37" s="496">
        <v>1</v>
      </c>
      <c r="N37" s="496">
        <v>0</v>
      </c>
      <c r="O37" s="497">
        <f t="shared" si="1"/>
        <v>1</v>
      </c>
      <c r="P37" s="498"/>
      <c r="Q37" s="484">
        <f t="shared" si="2"/>
        <v>2</v>
      </c>
      <c r="R37" s="201"/>
      <c r="S37" s="201"/>
      <c r="T37" s="201"/>
      <c r="U37" s="201"/>
      <c r="V37" s="201"/>
      <c r="W37" s="201"/>
      <c r="X37" s="201"/>
      <c r="Y37" s="201"/>
      <c r="Z37" s="201"/>
    </row>
    <row r="38" spans="1:26" s="505" customFormat="1" ht="22.7" customHeight="1">
      <c r="A38" s="314"/>
      <c r="B38" s="499" t="s">
        <v>4</v>
      </c>
      <c r="C38" s="500">
        <f t="shared" ref="C38:G38" si="3">SUM(C8:C37)</f>
        <v>192.56900000000002</v>
      </c>
      <c r="D38" s="500">
        <f t="shared" si="3"/>
        <v>154.05520000000004</v>
      </c>
      <c r="E38" s="501">
        <f t="shared" si="3"/>
        <v>190.54</v>
      </c>
      <c r="F38" s="501">
        <f t="shared" si="3"/>
        <v>153.13999999999999</v>
      </c>
      <c r="G38" s="502">
        <f t="shared" si="3"/>
        <v>194</v>
      </c>
      <c r="H38" s="502">
        <f>SUM(H8:H37)</f>
        <v>172</v>
      </c>
      <c r="I38" s="503">
        <f t="shared" ref="I38:N38" si="4">SUM(I8:I37)</f>
        <v>129</v>
      </c>
      <c r="J38" s="503">
        <f t="shared" si="4"/>
        <v>13</v>
      </c>
      <c r="K38" s="503">
        <f t="shared" si="4"/>
        <v>0</v>
      </c>
      <c r="L38" s="503">
        <f t="shared" si="4"/>
        <v>0</v>
      </c>
      <c r="M38" s="503">
        <f t="shared" si="4"/>
        <v>7</v>
      </c>
      <c r="N38" s="503">
        <f t="shared" si="4"/>
        <v>0</v>
      </c>
      <c r="O38" s="503">
        <f>SUM(I38:N38)</f>
        <v>149</v>
      </c>
      <c r="P38" s="504"/>
      <c r="Q38" s="484">
        <f>+H38-O38</f>
        <v>23</v>
      </c>
      <c r="R38" s="467"/>
      <c r="S38" s="467"/>
      <c r="T38" s="467"/>
    </row>
    <row r="39" spans="1:26" s="513" customFormat="1" ht="22.7" customHeight="1">
      <c r="A39" s="506"/>
      <c r="B39" s="157" t="s">
        <v>83</v>
      </c>
      <c r="C39" s="429"/>
      <c r="D39" s="429"/>
      <c r="E39" s="507">
        <v>101.28</v>
      </c>
      <c r="F39" s="508">
        <v>81.03</v>
      </c>
      <c r="G39" s="509"/>
      <c r="H39" s="509"/>
      <c r="I39" s="510"/>
      <c r="J39" s="510"/>
      <c r="K39" s="510"/>
      <c r="L39" s="510"/>
      <c r="M39" s="510"/>
      <c r="N39" s="510"/>
      <c r="O39" s="510"/>
      <c r="P39" s="511"/>
      <c r="Q39" s="511"/>
      <c r="R39" s="512"/>
      <c r="S39" s="512"/>
      <c r="T39" s="512"/>
    </row>
    <row r="40" spans="1:26" s="513" customFormat="1" ht="22.7" customHeight="1">
      <c r="A40" s="506"/>
      <c r="B40" s="157" t="s">
        <v>84</v>
      </c>
      <c r="C40" s="429"/>
      <c r="D40" s="429"/>
      <c r="E40" s="508">
        <v>29</v>
      </c>
      <c r="F40" s="508">
        <v>23.2</v>
      </c>
      <c r="G40" s="509"/>
      <c r="H40" s="509"/>
      <c r="I40" s="510"/>
      <c r="J40" s="510"/>
      <c r="K40" s="510"/>
      <c r="L40" s="510"/>
      <c r="M40" s="510"/>
      <c r="N40" s="510"/>
      <c r="O40" s="510"/>
      <c r="P40" s="511"/>
      <c r="Q40" s="511"/>
      <c r="R40" s="512"/>
      <c r="S40" s="512"/>
      <c r="T40" s="512"/>
    </row>
    <row r="41" spans="1:26" s="513" customFormat="1" ht="22.7" customHeight="1">
      <c r="A41" s="506"/>
      <c r="B41" s="157"/>
      <c r="C41" s="429"/>
      <c r="D41" s="429"/>
      <c r="E41" s="508"/>
      <c r="F41" s="508"/>
      <c r="G41" s="509"/>
      <c r="H41" s="509"/>
      <c r="I41" s="510"/>
      <c r="J41" s="510"/>
      <c r="K41" s="510"/>
      <c r="L41" s="510"/>
      <c r="M41" s="510"/>
      <c r="N41" s="510"/>
      <c r="O41" s="510"/>
      <c r="P41" s="511"/>
      <c r="Q41" s="511"/>
      <c r="R41" s="512"/>
      <c r="S41" s="512"/>
      <c r="T41" s="512"/>
    </row>
    <row r="42" spans="1:26" s="202" customFormat="1">
      <c r="A42" s="194" t="s">
        <v>28</v>
      </c>
      <c r="B42" s="195"/>
      <c r="C42" s="375"/>
      <c r="D42" s="375"/>
      <c r="G42" s="375"/>
      <c r="H42" s="375"/>
      <c r="I42" s="196"/>
      <c r="J42" s="199"/>
      <c r="K42" s="195"/>
      <c r="L42" s="195"/>
      <c r="M42" s="199"/>
      <c r="N42" s="200"/>
      <c r="O42" s="200"/>
      <c r="P42" s="200"/>
      <c r="Q42" s="192"/>
      <c r="R42" s="192"/>
      <c r="S42" s="192"/>
      <c r="T42" s="192"/>
      <c r="U42" s="192"/>
    </row>
    <row r="43" spans="1:26" s="202" customFormat="1">
      <c r="A43" s="194"/>
      <c r="B43" s="194" t="s">
        <v>29</v>
      </c>
      <c r="C43" s="375"/>
      <c r="D43" s="375"/>
      <c r="G43" s="375"/>
      <c r="H43" s="375"/>
      <c r="I43" s="196"/>
      <c r="J43" s="199"/>
      <c r="K43" s="195"/>
      <c r="L43" s="195"/>
      <c r="M43" s="199"/>
      <c r="N43" s="200"/>
      <c r="O43" s="200"/>
      <c r="P43" s="200"/>
      <c r="Q43" s="192"/>
      <c r="R43" s="192"/>
      <c r="S43" s="192"/>
      <c r="T43" s="192"/>
      <c r="U43" s="192"/>
    </row>
    <row r="44" spans="1:26" s="218" customFormat="1" ht="37.5">
      <c r="A44" s="514" t="s">
        <v>3</v>
      </c>
      <c r="B44" s="473" t="s">
        <v>30</v>
      </c>
      <c r="C44" s="276" t="s">
        <v>76</v>
      </c>
      <c r="D44" s="277"/>
      <c r="E44" s="278" t="s">
        <v>57</v>
      </c>
      <c r="F44" s="279"/>
      <c r="G44" s="276" t="s">
        <v>101</v>
      </c>
      <c r="H44" s="283"/>
      <c r="I44" s="474" t="s">
        <v>39</v>
      </c>
      <c r="J44" s="475"/>
      <c r="K44" s="475"/>
      <c r="L44" s="475"/>
      <c r="M44" s="475"/>
      <c r="N44" s="475"/>
      <c r="O44" s="476"/>
      <c r="P44" s="216" t="s">
        <v>58</v>
      </c>
      <c r="Q44" s="217" t="s">
        <v>58</v>
      </c>
      <c r="R44" s="192"/>
    </row>
    <row r="45" spans="1:26" s="218" customFormat="1" ht="48.75" customHeight="1">
      <c r="A45" s="515"/>
      <c r="B45" s="477"/>
      <c r="C45" s="135" t="s">
        <v>77</v>
      </c>
      <c r="D45" s="285" t="s">
        <v>78</v>
      </c>
      <c r="E45" s="286" t="s">
        <v>55</v>
      </c>
      <c r="F45" s="287" t="s">
        <v>56</v>
      </c>
      <c r="G45" s="301" t="s">
        <v>55</v>
      </c>
      <c r="H45" s="241" t="s">
        <v>56</v>
      </c>
      <c r="I45" s="225" t="s">
        <v>5</v>
      </c>
      <c r="J45" s="225" t="s">
        <v>6</v>
      </c>
      <c r="K45" s="226" t="s">
        <v>40</v>
      </c>
      <c r="L45" s="225" t="s">
        <v>41</v>
      </c>
      <c r="M45" s="227" t="s">
        <v>49</v>
      </c>
      <c r="N45" s="227" t="s">
        <v>48</v>
      </c>
      <c r="O45" s="226" t="s">
        <v>4</v>
      </c>
      <c r="P45" s="228" t="s">
        <v>55</v>
      </c>
      <c r="Q45" s="229" t="s">
        <v>56</v>
      </c>
      <c r="R45" s="192"/>
    </row>
    <row r="46" spans="1:26" s="218" customFormat="1">
      <c r="A46" s="516">
        <v>1</v>
      </c>
      <c r="B46" s="517" t="s">
        <v>102</v>
      </c>
      <c r="C46" s="431">
        <v>30</v>
      </c>
      <c r="D46" s="431">
        <f>+C46*0.8</f>
        <v>24</v>
      </c>
      <c r="E46" s="432">
        <v>36</v>
      </c>
      <c r="F46" s="432">
        <v>28</v>
      </c>
      <c r="G46" s="301"/>
      <c r="H46" s="241">
        <v>11</v>
      </c>
      <c r="I46" s="518">
        <v>1</v>
      </c>
      <c r="J46" s="519">
        <v>2</v>
      </c>
      <c r="K46" s="519">
        <v>0</v>
      </c>
      <c r="L46" s="518">
        <v>0</v>
      </c>
      <c r="M46" s="518">
        <v>0</v>
      </c>
      <c r="N46" s="518">
        <v>0</v>
      </c>
      <c r="O46" s="520">
        <f t="shared" ref="O46:O51" si="5">SUM(I46:N46)</f>
        <v>3</v>
      </c>
      <c r="P46" s="521"/>
      <c r="Q46" s="522"/>
      <c r="R46" s="192" t="s">
        <v>222</v>
      </c>
    </row>
    <row r="47" spans="1:26" s="218" customFormat="1">
      <c r="A47" s="485">
        <v>2</v>
      </c>
      <c r="B47" s="494" t="s">
        <v>103</v>
      </c>
      <c r="C47" s="244"/>
      <c r="D47" s="431">
        <f t="shared" ref="D47:D58" si="6">+C47*0.8</f>
        <v>0</v>
      </c>
      <c r="E47" s="437">
        <v>5</v>
      </c>
      <c r="F47" s="437">
        <v>4</v>
      </c>
      <c r="G47" s="307"/>
      <c r="H47" s="305">
        <v>4</v>
      </c>
      <c r="I47" s="523">
        <v>1</v>
      </c>
      <c r="J47" s="524">
        <v>2</v>
      </c>
      <c r="K47" s="524">
        <v>0</v>
      </c>
      <c r="L47" s="523">
        <v>1</v>
      </c>
      <c r="M47" s="523">
        <v>1</v>
      </c>
      <c r="N47" s="523">
        <v>0</v>
      </c>
      <c r="O47" s="523">
        <f t="shared" si="5"/>
        <v>5</v>
      </c>
      <c r="P47" s="525"/>
      <c r="Q47" s="526"/>
      <c r="R47" s="192"/>
    </row>
    <row r="48" spans="1:26" s="218" customFormat="1">
      <c r="A48" s="485">
        <v>3</v>
      </c>
      <c r="B48" s="494" t="s">
        <v>104</v>
      </c>
      <c r="C48" s="244">
        <v>8</v>
      </c>
      <c r="D48" s="431">
        <f t="shared" si="6"/>
        <v>6.4</v>
      </c>
      <c r="E48" s="437">
        <v>7</v>
      </c>
      <c r="F48" s="437">
        <v>6</v>
      </c>
      <c r="G48" s="244"/>
      <c r="H48" s="305">
        <v>6</v>
      </c>
      <c r="I48" s="523">
        <v>2</v>
      </c>
      <c r="J48" s="524">
        <v>1</v>
      </c>
      <c r="K48" s="524">
        <v>1</v>
      </c>
      <c r="L48" s="523">
        <v>1</v>
      </c>
      <c r="M48" s="524">
        <v>1</v>
      </c>
      <c r="N48" s="524">
        <v>0</v>
      </c>
      <c r="O48" s="523">
        <f t="shared" si="5"/>
        <v>6</v>
      </c>
      <c r="P48" s="526"/>
      <c r="Q48" s="526"/>
      <c r="R48" s="192"/>
    </row>
    <row r="49" spans="1:21" s="218" customFormat="1">
      <c r="A49" s="485">
        <v>4</v>
      </c>
      <c r="B49" s="494" t="s">
        <v>105</v>
      </c>
      <c r="C49" s="244">
        <v>4</v>
      </c>
      <c r="D49" s="431">
        <f t="shared" si="6"/>
        <v>3.2</v>
      </c>
      <c r="E49" s="437">
        <v>9</v>
      </c>
      <c r="F49" s="437">
        <v>7</v>
      </c>
      <c r="G49" s="244"/>
      <c r="H49" s="305">
        <v>7</v>
      </c>
      <c r="I49" s="523">
        <v>2</v>
      </c>
      <c r="J49" s="524">
        <v>3</v>
      </c>
      <c r="K49" s="524">
        <v>0</v>
      </c>
      <c r="L49" s="523">
        <v>1</v>
      </c>
      <c r="M49" s="523">
        <v>2</v>
      </c>
      <c r="N49" s="523">
        <v>0</v>
      </c>
      <c r="O49" s="523">
        <f t="shared" si="5"/>
        <v>8</v>
      </c>
      <c r="P49" s="526"/>
      <c r="Q49" s="526"/>
      <c r="R49" s="192"/>
    </row>
    <row r="50" spans="1:21" s="218" customFormat="1">
      <c r="A50" s="485">
        <v>5</v>
      </c>
      <c r="B50" s="494" t="s">
        <v>106</v>
      </c>
      <c r="C50" s="244"/>
      <c r="D50" s="431">
        <f t="shared" si="6"/>
        <v>0</v>
      </c>
      <c r="E50" s="437">
        <v>2</v>
      </c>
      <c r="F50" s="437">
        <v>2</v>
      </c>
      <c r="G50" s="244"/>
      <c r="H50" s="305">
        <v>2</v>
      </c>
      <c r="I50" s="523">
        <v>0</v>
      </c>
      <c r="J50" s="524">
        <v>3</v>
      </c>
      <c r="K50" s="524">
        <v>0</v>
      </c>
      <c r="L50" s="523">
        <v>0</v>
      </c>
      <c r="M50" s="523">
        <v>0</v>
      </c>
      <c r="N50" s="523">
        <v>0</v>
      </c>
      <c r="O50" s="523">
        <f t="shared" si="5"/>
        <v>3</v>
      </c>
      <c r="P50" s="526"/>
      <c r="Q50" s="526"/>
      <c r="R50" s="192"/>
    </row>
    <row r="51" spans="1:21" s="218" customFormat="1">
      <c r="A51" s="485">
        <v>6</v>
      </c>
      <c r="B51" s="494" t="s">
        <v>107</v>
      </c>
      <c r="C51" s="244">
        <v>2</v>
      </c>
      <c r="D51" s="431">
        <f t="shared" si="6"/>
        <v>1.6</v>
      </c>
      <c r="E51" s="437">
        <v>4</v>
      </c>
      <c r="F51" s="437">
        <v>3</v>
      </c>
      <c r="G51" s="244"/>
      <c r="H51" s="305">
        <v>3</v>
      </c>
      <c r="I51" s="523">
        <v>0</v>
      </c>
      <c r="J51" s="524">
        <v>0</v>
      </c>
      <c r="K51" s="524">
        <v>1</v>
      </c>
      <c r="L51" s="523">
        <v>0</v>
      </c>
      <c r="M51" s="523">
        <v>0</v>
      </c>
      <c r="N51" s="523">
        <v>0</v>
      </c>
      <c r="O51" s="523">
        <f t="shared" si="5"/>
        <v>1</v>
      </c>
      <c r="P51" s="526"/>
      <c r="Q51" s="526"/>
      <c r="R51" s="192"/>
    </row>
    <row r="52" spans="1:21" s="218" customFormat="1">
      <c r="A52" s="527">
        <v>7</v>
      </c>
      <c r="B52" s="528" t="s">
        <v>133</v>
      </c>
      <c r="C52" s="244">
        <v>6</v>
      </c>
      <c r="D52" s="431">
        <f t="shared" si="6"/>
        <v>4.8000000000000007</v>
      </c>
      <c r="E52" s="437"/>
      <c r="F52" s="437">
        <v>3</v>
      </c>
      <c r="G52" s="244"/>
      <c r="H52" s="305">
        <v>3</v>
      </c>
      <c r="I52" s="529">
        <v>0</v>
      </c>
      <c r="J52" s="530">
        <v>1</v>
      </c>
      <c r="K52" s="530">
        <v>0</v>
      </c>
      <c r="L52" s="529">
        <v>1</v>
      </c>
      <c r="M52" s="530">
        <v>0</v>
      </c>
      <c r="N52" s="530">
        <v>0</v>
      </c>
      <c r="O52" s="529">
        <f>SUM(I52:N52)</f>
        <v>2</v>
      </c>
      <c r="P52" s="526"/>
      <c r="Q52" s="526"/>
      <c r="R52" s="192"/>
    </row>
    <row r="53" spans="1:21" s="218" customFormat="1">
      <c r="A53" s="527">
        <v>8</v>
      </c>
      <c r="B53" s="528" t="s">
        <v>134</v>
      </c>
      <c r="C53" s="244"/>
      <c r="D53" s="431">
        <f t="shared" si="6"/>
        <v>0</v>
      </c>
      <c r="E53" s="437"/>
      <c r="F53" s="437">
        <v>48</v>
      </c>
      <c r="G53" s="244"/>
      <c r="H53" s="305">
        <v>48</v>
      </c>
      <c r="I53" s="529">
        <v>0</v>
      </c>
      <c r="J53" s="530">
        <v>2</v>
      </c>
      <c r="K53" s="530">
        <v>0</v>
      </c>
      <c r="L53" s="530">
        <v>0</v>
      </c>
      <c r="M53" s="530">
        <v>0</v>
      </c>
      <c r="N53" s="529">
        <v>0</v>
      </c>
      <c r="O53" s="529">
        <f>SUM(I53:N53)</f>
        <v>2</v>
      </c>
      <c r="P53" s="526"/>
      <c r="Q53" s="526"/>
      <c r="R53" s="192"/>
    </row>
    <row r="54" spans="1:21" s="218" customFormat="1">
      <c r="A54" s="527">
        <v>9</v>
      </c>
      <c r="B54" s="528" t="s">
        <v>108</v>
      </c>
      <c r="C54" s="244"/>
      <c r="D54" s="431">
        <f t="shared" si="6"/>
        <v>0</v>
      </c>
      <c r="E54" s="437"/>
      <c r="F54" s="437">
        <v>6</v>
      </c>
      <c r="G54" s="244"/>
      <c r="H54" s="305">
        <v>6</v>
      </c>
      <c r="I54" s="529">
        <v>0</v>
      </c>
      <c r="J54" s="530">
        <v>3</v>
      </c>
      <c r="K54" s="530">
        <v>0</v>
      </c>
      <c r="L54" s="529">
        <v>1</v>
      </c>
      <c r="M54" s="529">
        <v>1</v>
      </c>
      <c r="N54" s="529">
        <v>1</v>
      </c>
      <c r="O54" s="529">
        <f>SUM(I54:N54)</f>
        <v>6</v>
      </c>
      <c r="P54" s="526"/>
      <c r="Q54" s="526"/>
      <c r="R54" s="192"/>
    </row>
    <row r="55" spans="1:21" s="218" customFormat="1">
      <c r="A55" s="527">
        <v>10</v>
      </c>
      <c r="B55" s="528" t="s">
        <v>52</v>
      </c>
      <c r="C55" s="244"/>
      <c r="D55" s="431">
        <f t="shared" si="6"/>
        <v>0</v>
      </c>
      <c r="E55" s="437"/>
      <c r="F55" s="437">
        <v>6</v>
      </c>
      <c r="G55" s="244"/>
      <c r="H55" s="305">
        <v>6</v>
      </c>
      <c r="I55" s="529">
        <v>0</v>
      </c>
      <c r="J55" s="530">
        <v>6</v>
      </c>
      <c r="K55" s="530">
        <v>0</v>
      </c>
      <c r="L55" s="529">
        <v>2</v>
      </c>
      <c r="M55" s="529">
        <v>1</v>
      </c>
      <c r="N55" s="530">
        <v>0</v>
      </c>
      <c r="O55" s="529">
        <f>SUM(I55:N55)</f>
        <v>9</v>
      </c>
      <c r="P55" s="526"/>
      <c r="Q55" s="526"/>
      <c r="R55" s="192"/>
    </row>
    <row r="56" spans="1:21" s="218" customFormat="1">
      <c r="A56" s="531">
        <v>11</v>
      </c>
      <c r="B56" s="532" t="s">
        <v>53</v>
      </c>
      <c r="C56" s="244"/>
      <c r="D56" s="431">
        <f t="shared" si="6"/>
        <v>0</v>
      </c>
      <c r="E56" s="437"/>
      <c r="F56" s="437">
        <v>8</v>
      </c>
      <c r="G56" s="244"/>
      <c r="H56" s="305">
        <v>7</v>
      </c>
      <c r="I56" s="529">
        <v>0</v>
      </c>
      <c r="J56" s="530">
        <v>2</v>
      </c>
      <c r="K56" s="530">
        <v>0</v>
      </c>
      <c r="L56" s="529">
        <v>4</v>
      </c>
      <c r="M56" s="529">
        <v>0</v>
      </c>
      <c r="N56" s="529">
        <v>0</v>
      </c>
      <c r="O56" s="529">
        <f>SUM(I56:N56)</f>
        <v>6</v>
      </c>
      <c r="P56" s="533"/>
      <c r="Q56" s="533"/>
      <c r="R56" s="201"/>
    </row>
    <row r="57" spans="1:21" s="218" customFormat="1">
      <c r="A57" s="527">
        <v>12</v>
      </c>
      <c r="B57" s="534" t="s">
        <v>135</v>
      </c>
      <c r="C57" s="244">
        <v>3</v>
      </c>
      <c r="D57" s="431">
        <f t="shared" si="6"/>
        <v>2.4000000000000004</v>
      </c>
      <c r="E57" s="437"/>
      <c r="F57" s="437"/>
      <c r="G57" s="244"/>
      <c r="H57" s="244"/>
      <c r="I57" s="523"/>
      <c r="J57" s="524"/>
      <c r="K57" s="524"/>
      <c r="L57" s="523"/>
      <c r="M57" s="523"/>
      <c r="N57" s="523"/>
      <c r="O57" s="523"/>
      <c r="P57" s="535"/>
      <c r="Q57" s="535"/>
      <c r="R57" s="201"/>
    </row>
    <row r="58" spans="1:21" s="218" customFormat="1">
      <c r="A58" s="531">
        <v>13</v>
      </c>
      <c r="B58" s="534" t="s">
        <v>136</v>
      </c>
      <c r="C58" s="244">
        <v>7</v>
      </c>
      <c r="D58" s="431">
        <f t="shared" si="6"/>
        <v>5.6000000000000005</v>
      </c>
      <c r="E58" s="437"/>
      <c r="F58" s="437"/>
      <c r="G58" s="244"/>
      <c r="H58" s="244"/>
      <c r="I58" s="523"/>
      <c r="J58" s="524"/>
      <c r="K58" s="524"/>
      <c r="L58" s="523"/>
      <c r="M58" s="523"/>
      <c r="N58" s="523"/>
      <c r="O58" s="523"/>
      <c r="P58" s="535"/>
      <c r="Q58" s="535"/>
      <c r="R58" s="201"/>
    </row>
    <row r="59" spans="1:21" s="505" customFormat="1">
      <c r="A59" s="314"/>
      <c r="B59" s="314" t="s">
        <v>4</v>
      </c>
      <c r="C59" s="288">
        <f>SUM(C46:C58)</f>
        <v>60</v>
      </c>
      <c r="D59" s="288">
        <f>SUM(D46:D56)</f>
        <v>40</v>
      </c>
      <c r="E59" s="287">
        <f>SUM(E46:E58)</f>
        <v>63</v>
      </c>
      <c r="F59" s="287">
        <f>SUM(F46:F58)</f>
        <v>121</v>
      </c>
      <c r="G59" s="316"/>
      <c r="H59" s="288">
        <f>SUM(H46:H58)</f>
        <v>103</v>
      </c>
      <c r="I59" s="523">
        <f t="shared" ref="I59:N59" si="7">SUM(I46:I58)</f>
        <v>6</v>
      </c>
      <c r="J59" s="523">
        <f t="shared" si="7"/>
        <v>25</v>
      </c>
      <c r="K59" s="523">
        <f t="shared" si="7"/>
        <v>2</v>
      </c>
      <c r="L59" s="523">
        <f t="shared" si="7"/>
        <v>11</v>
      </c>
      <c r="M59" s="523">
        <f t="shared" si="7"/>
        <v>6</v>
      </c>
      <c r="N59" s="523">
        <f t="shared" si="7"/>
        <v>1</v>
      </c>
      <c r="O59" s="523">
        <f>SUM(O46:O58)</f>
        <v>51</v>
      </c>
      <c r="P59" s="536"/>
      <c r="Q59" s="537"/>
      <c r="R59" s="467"/>
    </row>
    <row r="60" spans="1:21" s="202" customFormat="1">
      <c r="A60" s="194"/>
      <c r="B60" s="194" t="s">
        <v>31</v>
      </c>
      <c r="C60" s="196"/>
      <c r="D60" s="199"/>
      <c r="E60" s="274"/>
      <c r="F60" s="317"/>
      <c r="G60" s="440"/>
      <c r="H60" s="192"/>
      <c r="I60" s="195"/>
      <c r="J60" s="195"/>
      <c r="K60" s="199"/>
      <c r="L60" s="200"/>
      <c r="M60" s="319"/>
      <c r="N60" s="195"/>
      <c r="O60" s="195"/>
      <c r="P60" s="195"/>
      <c r="Q60" s="192"/>
      <c r="R60" s="192"/>
      <c r="S60" s="192"/>
      <c r="T60" s="192"/>
      <c r="U60" s="192"/>
    </row>
    <row r="61" spans="1:21" s="505" customFormat="1" ht="37.5">
      <c r="A61" s="473"/>
      <c r="B61" s="473"/>
      <c r="C61" s="276" t="s">
        <v>76</v>
      </c>
      <c r="D61" s="277"/>
      <c r="E61" s="278" t="s">
        <v>57</v>
      </c>
      <c r="F61" s="279"/>
      <c r="G61" s="276" t="s">
        <v>101</v>
      </c>
      <c r="H61" s="283"/>
      <c r="I61" s="474" t="s">
        <v>39</v>
      </c>
      <c r="J61" s="475"/>
      <c r="K61" s="475"/>
      <c r="L61" s="475"/>
      <c r="M61" s="475"/>
      <c r="N61" s="475"/>
      <c r="O61" s="476"/>
      <c r="P61" s="216" t="s">
        <v>58</v>
      </c>
      <c r="Q61" s="217" t="s">
        <v>58</v>
      </c>
      <c r="R61" s="467"/>
      <c r="S61" s="467"/>
      <c r="T61" s="467"/>
    </row>
    <row r="62" spans="1:21" s="505" customFormat="1" ht="66">
      <c r="A62" s="477"/>
      <c r="B62" s="477" t="s">
        <v>32</v>
      </c>
      <c r="C62" s="135" t="s">
        <v>80</v>
      </c>
      <c r="D62" s="136" t="s">
        <v>137</v>
      </c>
      <c r="E62" s="286" t="s">
        <v>55</v>
      </c>
      <c r="F62" s="287" t="s">
        <v>56</v>
      </c>
      <c r="G62" s="301" t="s">
        <v>55</v>
      </c>
      <c r="H62" s="241" t="s">
        <v>56</v>
      </c>
      <c r="I62" s="225" t="s">
        <v>5</v>
      </c>
      <c r="J62" s="225" t="s">
        <v>6</v>
      </c>
      <c r="K62" s="226" t="s">
        <v>40</v>
      </c>
      <c r="L62" s="225" t="s">
        <v>41</v>
      </c>
      <c r="M62" s="227" t="s">
        <v>49</v>
      </c>
      <c r="N62" s="227" t="s">
        <v>48</v>
      </c>
      <c r="O62" s="226" t="s">
        <v>4</v>
      </c>
      <c r="P62" s="228" t="s">
        <v>55</v>
      </c>
      <c r="Q62" s="538" t="s">
        <v>56</v>
      </c>
      <c r="R62" s="467"/>
      <c r="S62" s="467"/>
      <c r="T62" s="467"/>
    </row>
    <row r="63" spans="1:21" s="202" customFormat="1">
      <c r="A63" s="539" t="s">
        <v>33</v>
      </c>
      <c r="B63" s="540" t="s">
        <v>34</v>
      </c>
      <c r="C63" s="232"/>
      <c r="D63" s="232"/>
      <c r="E63" s="295"/>
      <c r="F63" s="295"/>
      <c r="G63" s="232"/>
      <c r="H63" s="232"/>
      <c r="I63" s="541"/>
      <c r="J63" s="542"/>
      <c r="K63" s="543"/>
      <c r="L63" s="544"/>
      <c r="M63" s="545"/>
      <c r="N63" s="545"/>
      <c r="O63" s="545"/>
      <c r="P63" s="546"/>
      <c r="Q63" s="546"/>
      <c r="R63" s="192"/>
      <c r="S63" s="192"/>
      <c r="T63" s="192"/>
    </row>
    <row r="64" spans="1:21" s="218" customFormat="1">
      <c r="A64" s="547">
        <v>1</v>
      </c>
      <c r="B64" s="548" t="s">
        <v>9</v>
      </c>
      <c r="C64" s="412">
        <f>83.745+20.679</f>
        <v>104.42400000000001</v>
      </c>
      <c r="D64" s="445">
        <f>+C64*0.35</f>
        <v>36.548400000000001</v>
      </c>
      <c r="E64" s="303"/>
      <c r="F64" s="303"/>
      <c r="G64" s="244"/>
      <c r="H64" s="244"/>
      <c r="I64" s="493">
        <v>0</v>
      </c>
      <c r="J64" s="489">
        <v>32</v>
      </c>
      <c r="K64" s="489">
        <v>0</v>
      </c>
      <c r="L64" s="489">
        <v>2</v>
      </c>
      <c r="M64" s="491">
        <v>3</v>
      </c>
      <c r="N64" s="491">
        <v>3</v>
      </c>
      <c r="O64" s="491">
        <f t="shared" ref="O64:O69" si="8">SUM(J64:N64)</f>
        <v>40</v>
      </c>
      <c r="P64" s="526"/>
      <c r="Q64" s="526"/>
      <c r="R64" s="192"/>
      <c r="S64" s="192"/>
      <c r="T64" s="192"/>
    </row>
    <row r="65" spans="1:27" s="218" customFormat="1">
      <c r="A65" s="547">
        <v>2</v>
      </c>
      <c r="B65" s="548" t="s">
        <v>8</v>
      </c>
      <c r="C65" s="412">
        <v>7.91</v>
      </c>
      <c r="D65" s="445">
        <f t="shared" ref="D65:D70" si="9">+C65*0.35</f>
        <v>2.7685</v>
      </c>
      <c r="E65" s="303"/>
      <c r="F65" s="303"/>
      <c r="G65" s="244"/>
      <c r="H65" s="244"/>
      <c r="I65" s="493">
        <v>0</v>
      </c>
      <c r="J65" s="489">
        <v>1</v>
      </c>
      <c r="K65" s="489">
        <v>0</v>
      </c>
      <c r="L65" s="489">
        <v>3</v>
      </c>
      <c r="M65" s="489">
        <v>0</v>
      </c>
      <c r="N65" s="491">
        <v>1</v>
      </c>
      <c r="O65" s="491">
        <f t="shared" si="8"/>
        <v>5</v>
      </c>
      <c r="P65" s="526"/>
      <c r="Q65" s="526"/>
      <c r="R65" s="192"/>
      <c r="S65" s="192"/>
      <c r="T65" s="192"/>
    </row>
    <row r="66" spans="1:27" s="218" customFormat="1">
      <c r="A66" s="547">
        <v>3</v>
      </c>
      <c r="B66" s="548" t="s">
        <v>90</v>
      </c>
      <c r="C66" s="412">
        <v>8.4</v>
      </c>
      <c r="D66" s="445">
        <f t="shared" si="9"/>
        <v>2.94</v>
      </c>
      <c r="E66" s="303"/>
      <c r="F66" s="303"/>
      <c r="G66" s="244"/>
      <c r="H66" s="244"/>
      <c r="I66" s="493">
        <v>0</v>
      </c>
      <c r="J66" s="489">
        <v>1</v>
      </c>
      <c r="K66" s="489">
        <v>0</v>
      </c>
      <c r="L66" s="489">
        <v>1</v>
      </c>
      <c r="M66" s="489">
        <v>0</v>
      </c>
      <c r="N66" s="489">
        <v>0</v>
      </c>
      <c r="O66" s="491">
        <f t="shared" si="8"/>
        <v>2</v>
      </c>
      <c r="P66" s="526"/>
      <c r="Q66" s="526"/>
      <c r="R66" s="192"/>
      <c r="S66" s="192"/>
      <c r="T66" s="192"/>
      <c r="U66" s="192"/>
      <c r="V66" s="192"/>
      <c r="W66" s="192"/>
      <c r="X66" s="192"/>
      <c r="Y66" s="192"/>
      <c r="Z66" s="192"/>
    </row>
    <row r="67" spans="1:27" s="218" customFormat="1">
      <c r="A67" s="547">
        <v>4</v>
      </c>
      <c r="B67" s="548" t="s">
        <v>7</v>
      </c>
      <c r="C67" s="412">
        <v>6.39</v>
      </c>
      <c r="D67" s="445">
        <f t="shared" si="9"/>
        <v>2.2364999999999999</v>
      </c>
      <c r="E67" s="303"/>
      <c r="F67" s="303"/>
      <c r="G67" s="244"/>
      <c r="H67" s="244"/>
      <c r="I67" s="493">
        <v>0</v>
      </c>
      <c r="J67" s="489">
        <v>4</v>
      </c>
      <c r="K67" s="489">
        <v>0</v>
      </c>
      <c r="L67" s="489">
        <v>0</v>
      </c>
      <c r="M67" s="489">
        <v>0</v>
      </c>
      <c r="N67" s="489">
        <v>0</v>
      </c>
      <c r="O67" s="491">
        <f t="shared" si="8"/>
        <v>4</v>
      </c>
      <c r="P67" s="526"/>
      <c r="Q67" s="526"/>
      <c r="R67" s="192"/>
      <c r="S67" s="192"/>
      <c r="T67" s="192"/>
      <c r="U67" s="192"/>
      <c r="V67" s="192"/>
      <c r="W67" s="192"/>
      <c r="X67" s="192"/>
      <c r="Y67" s="192"/>
      <c r="Z67" s="192"/>
    </row>
    <row r="68" spans="1:27" s="218" customFormat="1">
      <c r="A68" s="547">
        <v>5</v>
      </c>
      <c r="B68" s="548" t="s">
        <v>35</v>
      </c>
      <c r="C68" s="244"/>
      <c r="D68" s="445">
        <f t="shared" si="9"/>
        <v>0</v>
      </c>
      <c r="E68" s="303"/>
      <c r="F68" s="303"/>
      <c r="G68" s="244"/>
      <c r="H68" s="244"/>
      <c r="I68" s="493">
        <v>0</v>
      </c>
      <c r="J68" s="489">
        <v>0</v>
      </c>
      <c r="K68" s="489">
        <v>0</v>
      </c>
      <c r="L68" s="489">
        <v>0</v>
      </c>
      <c r="M68" s="489">
        <v>0</v>
      </c>
      <c r="N68" s="489">
        <v>0</v>
      </c>
      <c r="O68" s="491">
        <f t="shared" si="8"/>
        <v>0</v>
      </c>
      <c r="P68" s="526"/>
      <c r="Q68" s="526"/>
      <c r="R68" s="192"/>
      <c r="S68" s="192"/>
      <c r="T68" s="192"/>
      <c r="U68" s="192"/>
      <c r="V68" s="192"/>
      <c r="W68" s="192"/>
      <c r="X68" s="192"/>
      <c r="Y68" s="192"/>
      <c r="Z68" s="192"/>
    </row>
    <row r="69" spans="1:27" s="218" customFormat="1">
      <c r="A69" s="547">
        <v>6</v>
      </c>
      <c r="B69" s="548" t="s">
        <v>36</v>
      </c>
      <c r="C69" s="412">
        <v>4.4000000000000004</v>
      </c>
      <c r="D69" s="445">
        <f t="shared" si="9"/>
        <v>1.54</v>
      </c>
      <c r="E69" s="303"/>
      <c r="F69" s="303"/>
      <c r="G69" s="244"/>
      <c r="H69" s="244"/>
      <c r="I69" s="493">
        <v>0</v>
      </c>
      <c r="J69" s="489">
        <v>0</v>
      </c>
      <c r="K69" s="489">
        <v>0</v>
      </c>
      <c r="L69" s="489">
        <v>0</v>
      </c>
      <c r="M69" s="489">
        <v>0</v>
      </c>
      <c r="N69" s="489">
        <v>0</v>
      </c>
      <c r="O69" s="491">
        <f t="shared" si="8"/>
        <v>0</v>
      </c>
      <c r="P69" s="526"/>
      <c r="Q69" s="526"/>
      <c r="R69" s="192"/>
      <c r="S69" s="192"/>
      <c r="T69" s="192"/>
      <c r="U69" s="192"/>
      <c r="V69" s="192"/>
      <c r="W69" s="192"/>
      <c r="X69" s="192"/>
      <c r="Y69" s="192"/>
      <c r="Z69" s="192"/>
    </row>
    <row r="70" spans="1:27" s="218" customFormat="1">
      <c r="A70" s="547">
        <v>7</v>
      </c>
      <c r="B70" s="548" t="s">
        <v>12</v>
      </c>
      <c r="C70" s="412">
        <v>5.5</v>
      </c>
      <c r="D70" s="445">
        <f t="shared" si="9"/>
        <v>1.9249999999999998</v>
      </c>
      <c r="E70" s="303"/>
      <c r="F70" s="303"/>
      <c r="G70" s="244"/>
      <c r="H70" s="244"/>
      <c r="I70" s="493">
        <v>0</v>
      </c>
      <c r="J70" s="489">
        <v>0</v>
      </c>
      <c r="K70" s="489">
        <v>0</v>
      </c>
      <c r="L70" s="489">
        <v>1</v>
      </c>
      <c r="M70" s="489">
        <v>0</v>
      </c>
      <c r="N70" s="489">
        <v>0</v>
      </c>
      <c r="O70" s="491">
        <f>SUM(J70:N70)</f>
        <v>1</v>
      </c>
      <c r="P70" s="526"/>
      <c r="Q70" s="526"/>
      <c r="R70" s="192"/>
      <c r="S70" s="192"/>
      <c r="T70" s="192"/>
      <c r="U70" s="192"/>
      <c r="V70" s="192"/>
      <c r="W70" s="192"/>
      <c r="X70" s="192"/>
      <c r="Y70" s="192"/>
      <c r="Z70" s="192"/>
    </row>
    <row r="71" spans="1:27" s="505" customFormat="1">
      <c r="A71" s="549"/>
      <c r="B71" s="550" t="s">
        <v>4</v>
      </c>
      <c r="C71" s="551">
        <f ca="1">SUM(C64:C76)</f>
        <v>141.024</v>
      </c>
      <c r="D71" s="551">
        <f ca="1">SUM(D64:D76)</f>
        <v>49.358399999999996</v>
      </c>
      <c r="E71" s="413">
        <v>101.28</v>
      </c>
      <c r="F71" s="245">
        <v>81.03</v>
      </c>
      <c r="G71" s="413">
        <v>101.28</v>
      </c>
      <c r="H71" s="245">
        <v>81.03</v>
      </c>
      <c r="I71" s="503">
        <f>SUM(I64:I70)</f>
        <v>0</v>
      </c>
      <c r="J71" s="503">
        <f t="shared" ref="J71:O71" si="10">SUM(J64:J70)</f>
        <v>38</v>
      </c>
      <c r="K71" s="503">
        <f t="shared" si="10"/>
        <v>0</v>
      </c>
      <c r="L71" s="503">
        <f t="shared" si="10"/>
        <v>7</v>
      </c>
      <c r="M71" s="503">
        <f t="shared" si="10"/>
        <v>3</v>
      </c>
      <c r="N71" s="503">
        <f t="shared" si="10"/>
        <v>4</v>
      </c>
      <c r="O71" s="503">
        <f t="shared" si="10"/>
        <v>52</v>
      </c>
      <c r="P71" s="537"/>
      <c r="Q71" s="537"/>
      <c r="R71" s="467"/>
      <c r="S71" s="467"/>
      <c r="T71" s="467"/>
      <c r="U71" s="467"/>
      <c r="V71" s="467"/>
      <c r="W71" s="467"/>
      <c r="X71" s="467"/>
      <c r="Y71" s="467"/>
      <c r="Z71" s="467"/>
    </row>
    <row r="72" spans="1:27" s="202" customFormat="1" ht="42.75">
      <c r="A72" s="340" t="s">
        <v>37</v>
      </c>
      <c r="B72" s="552" t="s">
        <v>38</v>
      </c>
      <c r="C72" s="342" t="s">
        <v>112</v>
      </c>
      <c r="D72" s="343" t="s">
        <v>113</v>
      </c>
      <c r="E72" s="278" t="s">
        <v>57</v>
      </c>
      <c r="F72" s="279"/>
      <c r="G72" s="276" t="s">
        <v>101</v>
      </c>
      <c r="H72" s="283"/>
      <c r="I72" s="553"/>
      <c r="J72" s="554"/>
      <c r="K72" s="555"/>
      <c r="L72" s="556"/>
      <c r="M72" s="553"/>
      <c r="N72" s="553"/>
      <c r="O72" s="557"/>
      <c r="P72" s="558"/>
      <c r="Q72" s="559"/>
      <c r="R72" s="192"/>
      <c r="S72" s="192"/>
      <c r="T72" s="192"/>
      <c r="U72" s="192"/>
      <c r="V72" s="192"/>
      <c r="W72" s="192"/>
      <c r="X72" s="192"/>
      <c r="Y72" s="192"/>
      <c r="Z72" s="192"/>
    </row>
    <row r="73" spans="1:27" s="218" customFormat="1">
      <c r="A73" s="560">
        <v>1</v>
      </c>
      <c r="B73" s="561" t="s">
        <v>22</v>
      </c>
      <c r="C73" s="232">
        <v>1</v>
      </c>
      <c r="D73" s="343">
        <v>3</v>
      </c>
      <c r="E73" s="295"/>
      <c r="F73" s="295"/>
      <c r="G73" s="232"/>
      <c r="H73" s="232"/>
      <c r="I73" s="493">
        <v>0</v>
      </c>
      <c r="J73" s="489">
        <v>3</v>
      </c>
      <c r="K73" s="489">
        <v>0</v>
      </c>
      <c r="L73" s="489">
        <v>2</v>
      </c>
      <c r="M73" s="489">
        <v>0</v>
      </c>
      <c r="N73" s="489">
        <v>0</v>
      </c>
      <c r="O73" s="491">
        <f>SUM(I73:N73)</f>
        <v>5</v>
      </c>
      <c r="P73" s="562"/>
      <c r="Q73" s="526"/>
      <c r="R73" s="192"/>
      <c r="S73" s="192"/>
      <c r="T73" s="192"/>
      <c r="U73" s="192"/>
      <c r="V73" s="192"/>
      <c r="W73" s="192"/>
      <c r="X73" s="192"/>
      <c r="Y73" s="192"/>
      <c r="Z73" s="192"/>
    </row>
    <row r="74" spans="1:27" s="218" customFormat="1">
      <c r="A74" s="547">
        <v>2</v>
      </c>
      <c r="B74" s="548" t="s">
        <v>20</v>
      </c>
      <c r="C74" s="350"/>
      <c r="D74" s="351"/>
      <c r="E74" s="352"/>
      <c r="F74" s="353"/>
      <c r="G74" s="356"/>
      <c r="H74" s="357"/>
      <c r="I74" s="493">
        <v>0</v>
      </c>
      <c r="J74" s="489">
        <v>2</v>
      </c>
      <c r="K74" s="489">
        <v>0</v>
      </c>
      <c r="L74" s="489">
        <v>0</v>
      </c>
      <c r="M74" s="489">
        <v>0</v>
      </c>
      <c r="N74" s="489">
        <v>0</v>
      </c>
      <c r="O74" s="491">
        <f>SUM(I74:N74)</f>
        <v>2</v>
      </c>
      <c r="P74" s="563"/>
      <c r="Q74" s="564"/>
      <c r="R74" s="192"/>
      <c r="S74" s="192"/>
      <c r="T74" s="192"/>
      <c r="U74" s="192"/>
      <c r="V74" s="192"/>
      <c r="W74" s="192"/>
      <c r="X74" s="192"/>
      <c r="Y74" s="192"/>
      <c r="Z74" s="192"/>
    </row>
    <row r="75" spans="1:27" s="218" customFormat="1">
      <c r="A75" s="565">
        <v>3</v>
      </c>
      <c r="B75" s="566" t="s">
        <v>24</v>
      </c>
      <c r="C75" s="358">
        <v>3</v>
      </c>
      <c r="D75" s="351">
        <v>9</v>
      </c>
      <c r="E75" s="359"/>
      <c r="F75" s="360"/>
      <c r="G75" s="363"/>
      <c r="H75" s="364"/>
      <c r="I75" s="567">
        <v>0</v>
      </c>
      <c r="J75" s="497">
        <v>1</v>
      </c>
      <c r="K75" s="497">
        <v>0</v>
      </c>
      <c r="L75" s="497">
        <v>0</v>
      </c>
      <c r="M75" s="497">
        <v>0</v>
      </c>
      <c r="N75" s="497">
        <v>0</v>
      </c>
      <c r="O75" s="496">
        <f>SUM(I75:N75)</f>
        <v>1</v>
      </c>
      <c r="P75" s="568"/>
      <c r="Q75" s="569"/>
      <c r="R75" s="192"/>
      <c r="S75" s="192"/>
      <c r="T75" s="192"/>
      <c r="U75" s="192"/>
      <c r="V75" s="192"/>
      <c r="W75" s="192"/>
      <c r="X75" s="192"/>
      <c r="Y75" s="192"/>
      <c r="Z75" s="192"/>
    </row>
    <row r="76" spans="1:27" s="218" customFormat="1">
      <c r="A76" s="565">
        <v>4</v>
      </c>
      <c r="B76" s="566" t="s">
        <v>26</v>
      </c>
      <c r="C76" s="412">
        <v>4</v>
      </c>
      <c r="D76" s="445">
        <f>+C76*0.35</f>
        <v>1.4</v>
      </c>
      <c r="E76" s="366"/>
      <c r="F76" s="366"/>
      <c r="G76" s="254"/>
      <c r="H76" s="254"/>
      <c r="I76" s="570">
        <v>0</v>
      </c>
      <c r="J76" s="571">
        <v>1</v>
      </c>
      <c r="K76" s="571">
        <v>0</v>
      </c>
      <c r="L76" s="571">
        <v>3</v>
      </c>
      <c r="M76" s="571">
        <v>0</v>
      </c>
      <c r="N76" s="571">
        <v>1</v>
      </c>
      <c r="O76" s="572">
        <f>SUM(J76:N76)</f>
        <v>5</v>
      </c>
      <c r="P76" s="533"/>
      <c r="Q76" s="533"/>
      <c r="R76" s="192"/>
      <c r="S76" s="192"/>
      <c r="T76" s="192"/>
      <c r="U76" s="192"/>
      <c r="V76" s="192"/>
      <c r="W76" s="192"/>
      <c r="X76" s="192"/>
      <c r="Y76" s="192"/>
      <c r="Z76" s="192"/>
    </row>
    <row r="77" spans="1:27" s="505" customFormat="1">
      <c r="A77" s="549"/>
      <c r="B77" s="335" t="s">
        <v>4</v>
      </c>
      <c r="C77" s="370">
        <f>SUM(C73:C75)</f>
        <v>4</v>
      </c>
      <c r="D77" s="370">
        <f>SUM(D73:D75)</f>
        <v>12</v>
      </c>
      <c r="E77" s="463">
        <v>29</v>
      </c>
      <c r="F77" s="463">
        <v>23.2</v>
      </c>
      <c r="G77" s="463">
        <v>29</v>
      </c>
      <c r="H77" s="463">
        <v>23.2</v>
      </c>
      <c r="I77" s="573">
        <f>SUM(I73:I76)</f>
        <v>0</v>
      </c>
      <c r="J77" s="573">
        <f t="shared" ref="J77:O77" si="11">SUM(J73:J76)</f>
        <v>7</v>
      </c>
      <c r="K77" s="573">
        <f t="shared" si="11"/>
        <v>0</v>
      </c>
      <c r="L77" s="573">
        <f t="shared" si="11"/>
        <v>5</v>
      </c>
      <c r="M77" s="573">
        <f t="shared" si="11"/>
        <v>0</v>
      </c>
      <c r="N77" s="573">
        <f t="shared" si="11"/>
        <v>1</v>
      </c>
      <c r="O77" s="573">
        <f t="shared" si="11"/>
        <v>13</v>
      </c>
      <c r="P77" s="574"/>
      <c r="Q77" s="574"/>
      <c r="R77" s="467"/>
      <c r="S77" s="467"/>
      <c r="T77" s="467"/>
      <c r="U77" s="467"/>
      <c r="V77" s="467"/>
      <c r="W77" s="467"/>
      <c r="X77" s="467"/>
      <c r="Y77" s="467"/>
      <c r="Z77" s="467"/>
    </row>
    <row r="78" spans="1:27" s="218" customFormat="1">
      <c r="A78" s="157"/>
      <c r="B78" s="377"/>
      <c r="C78" s="375"/>
      <c r="D78" s="375"/>
      <c r="E78" s="375"/>
      <c r="F78" s="375"/>
      <c r="G78" s="375"/>
      <c r="H78" s="375"/>
      <c r="I78" s="157"/>
      <c r="J78" s="157"/>
      <c r="K78" s="273"/>
      <c r="L78" s="379"/>
      <c r="M78" s="380"/>
      <c r="N78" s="157"/>
      <c r="O78" s="157"/>
      <c r="P78" s="157"/>
      <c r="Q78" s="192"/>
      <c r="R78" s="192"/>
      <c r="S78" s="192"/>
      <c r="T78" s="192"/>
      <c r="U78" s="192"/>
      <c r="V78" s="192"/>
      <c r="W78" s="192"/>
      <c r="X78" s="192"/>
      <c r="Y78" s="192"/>
      <c r="Z78" s="192"/>
      <c r="AA78" s="192"/>
    </row>
    <row r="79" spans="1:27" s="218" customFormat="1">
      <c r="A79" s="157"/>
      <c r="B79" s="377"/>
      <c r="C79" s="375"/>
      <c r="D79" s="273"/>
      <c r="E79" s="375"/>
      <c r="F79" s="273"/>
      <c r="G79" s="157"/>
      <c r="H79" s="192"/>
      <c r="I79" s="157"/>
      <c r="J79" s="157"/>
      <c r="K79" s="273"/>
      <c r="L79" s="379"/>
      <c r="M79" s="380"/>
      <c r="N79" s="157"/>
      <c r="O79" s="157"/>
      <c r="P79" s="157"/>
      <c r="Q79" s="192"/>
      <c r="R79" s="192"/>
      <c r="S79" s="192"/>
      <c r="T79" s="192"/>
      <c r="U79" s="192"/>
      <c r="V79" s="192"/>
      <c r="W79" s="192"/>
      <c r="X79" s="192"/>
      <c r="Y79" s="192"/>
      <c r="Z79" s="192"/>
      <c r="AA79" s="192"/>
    </row>
    <row r="80" spans="1:27" s="218" customFormat="1">
      <c r="A80" s="157"/>
      <c r="B80" s="157"/>
      <c r="C80" s="375"/>
      <c r="D80" s="273"/>
      <c r="E80" s="375"/>
      <c r="F80" s="273"/>
      <c r="G80" s="157"/>
      <c r="H80" s="192"/>
      <c r="I80" s="157"/>
      <c r="J80" s="157"/>
      <c r="K80" s="273"/>
      <c r="L80" s="379"/>
      <c r="M80" s="380"/>
      <c r="N80" s="157"/>
      <c r="O80" s="157"/>
      <c r="P80" s="157"/>
      <c r="Q80" s="192"/>
      <c r="R80" s="192"/>
      <c r="S80" s="192"/>
      <c r="T80" s="192"/>
      <c r="U80" s="192"/>
      <c r="V80" s="192"/>
      <c r="W80" s="192"/>
      <c r="X80" s="192"/>
      <c r="Y80" s="192"/>
      <c r="Z80" s="192"/>
      <c r="AA80" s="192"/>
    </row>
    <row r="81" spans="1:27" s="218" customFormat="1">
      <c r="A81" s="157"/>
      <c r="B81" s="157"/>
      <c r="C81" s="192"/>
      <c r="D81" s="157"/>
      <c r="E81" s="157"/>
      <c r="F81" s="273"/>
      <c r="G81" s="379"/>
      <c r="H81" s="380"/>
      <c r="I81" s="157"/>
      <c r="J81" s="157"/>
      <c r="K81" s="157"/>
      <c r="L81" s="192"/>
      <c r="M81" s="192"/>
      <c r="N81" s="192"/>
      <c r="O81" s="192"/>
      <c r="P81" s="192"/>
      <c r="Q81" s="192"/>
      <c r="R81" s="192"/>
      <c r="S81" s="192"/>
      <c r="T81" s="192"/>
      <c r="U81" s="192"/>
      <c r="V81" s="192"/>
    </row>
    <row r="82" spans="1:27" s="218" customFormat="1">
      <c r="A82" s="157"/>
      <c r="B82" s="157"/>
      <c r="C82" s="192"/>
      <c r="D82" s="157"/>
      <c r="E82" s="157"/>
      <c r="F82" s="273"/>
      <c r="G82" s="379"/>
      <c r="H82" s="380"/>
      <c r="I82" s="157"/>
      <c r="J82" s="157"/>
      <c r="K82" s="157"/>
      <c r="L82" s="192"/>
      <c r="M82" s="192"/>
      <c r="N82" s="192"/>
      <c r="O82" s="192"/>
      <c r="P82" s="192"/>
      <c r="Q82" s="192"/>
      <c r="R82" s="192"/>
      <c r="S82" s="192"/>
      <c r="T82" s="192"/>
      <c r="U82" s="192"/>
      <c r="V82" s="192"/>
    </row>
    <row r="83" spans="1:27" s="218" customFormat="1">
      <c r="A83" s="157"/>
      <c r="B83" s="157"/>
      <c r="C83" s="192"/>
      <c r="D83" s="157"/>
      <c r="E83" s="157"/>
      <c r="F83" s="273"/>
      <c r="G83" s="379"/>
      <c r="H83" s="380"/>
      <c r="I83" s="157"/>
      <c r="J83" s="157"/>
      <c r="K83" s="157"/>
      <c r="L83" s="192"/>
      <c r="M83" s="192"/>
      <c r="N83" s="192"/>
      <c r="O83" s="192"/>
      <c r="P83" s="192"/>
      <c r="Q83" s="192"/>
      <c r="R83" s="192"/>
      <c r="S83" s="192"/>
      <c r="T83" s="192"/>
      <c r="U83" s="192"/>
      <c r="V83" s="192"/>
    </row>
    <row r="84" spans="1:27" s="218" customFormat="1">
      <c r="A84" s="157"/>
      <c r="B84" s="157"/>
      <c r="C84" s="192"/>
      <c r="D84" s="157"/>
      <c r="E84" s="157"/>
      <c r="F84" s="273"/>
      <c r="G84" s="379"/>
      <c r="H84" s="380"/>
      <c r="I84" s="157"/>
      <c r="J84" s="157"/>
      <c r="K84" s="157"/>
      <c r="L84" s="192"/>
      <c r="M84" s="192"/>
      <c r="N84" s="192"/>
      <c r="O84" s="192"/>
      <c r="P84" s="192"/>
      <c r="Q84" s="192"/>
      <c r="R84" s="192"/>
      <c r="S84" s="192"/>
      <c r="T84" s="192"/>
      <c r="U84" s="192"/>
      <c r="V84" s="192"/>
    </row>
    <row r="85" spans="1:27" s="218" customFormat="1">
      <c r="A85" s="157"/>
      <c r="B85" s="157"/>
      <c r="C85" s="192"/>
      <c r="D85" s="157"/>
      <c r="E85" s="157"/>
      <c r="F85" s="273"/>
      <c r="G85" s="379"/>
      <c r="H85" s="380"/>
      <c r="I85" s="157"/>
      <c r="J85" s="157"/>
      <c r="K85" s="157"/>
      <c r="L85" s="192"/>
      <c r="M85" s="192"/>
      <c r="N85" s="192"/>
      <c r="O85" s="192"/>
      <c r="P85" s="192"/>
      <c r="Q85" s="192"/>
      <c r="R85" s="192"/>
      <c r="S85" s="192"/>
      <c r="T85" s="192"/>
      <c r="U85" s="192"/>
      <c r="V85" s="192"/>
    </row>
    <row r="86" spans="1:27" s="218" customFormat="1">
      <c r="A86" s="157"/>
      <c r="B86" s="157"/>
      <c r="C86" s="192"/>
      <c r="D86" s="157"/>
      <c r="E86" s="157"/>
      <c r="F86" s="273"/>
      <c r="G86" s="379"/>
      <c r="H86" s="380"/>
      <c r="I86" s="157"/>
      <c r="J86" s="157"/>
      <c r="K86" s="157"/>
      <c r="L86" s="192"/>
      <c r="M86" s="192"/>
      <c r="N86" s="192"/>
      <c r="O86" s="192"/>
      <c r="P86" s="192"/>
      <c r="Q86" s="192"/>
      <c r="R86" s="192"/>
      <c r="S86" s="192"/>
      <c r="T86" s="192"/>
      <c r="U86" s="192"/>
      <c r="V86" s="192"/>
    </row>
    <row r="87" spans="1:27" s="218" customFormat="1">
      <c r="A87" s="157"/>
      <c r="B87" s="157"/>
      <c r="C87" s="192"/>
      <c r="D87" s="157"/>
      <c r="E87" s="157"/>
      <c r="F87" s="273"/>
      <c r="G87" s="379"/>
      <c r="H87" s="380"/>
      <c r="I87" s="157"/>
      <c r="J87" s="157"/>
      <c r="K87" s="157"/>
      <c r="L87" s="192"/>
      <c r="M87" s="192"/>
      <c r="N87" s="192"/>
      <c r="O87" s="192"/>
      <c r="P87" s="192"/>
      <c r="Q87" s="192"/>
      <c r="R87" s="192"/>
      <c r="S87" s="192"/>
      <c r="T87" s="192"/>
      <c r="U87" s="192"/>
      <c r="V87" s="192"/>
    </row>
    <row r="88" spans="1:27" s="218" customFormat="1">
      <c r="A88" s="157"/>
      <c r="B88" s="157"/>
      <c r="C88" s="192"/>
      <c r="D88" s="157"/>
      <c r="E88" s="157"/>
      <c r="F88" s="273"/>
      <c r="G88" s="379"/>
      <c r="H88" s="380"/>
      <c r="I88" s="157"/>
      <c r="J88" s="157"/>
      <c r="K88" s="157"/>
      <c r="L88" s="192"/>
      <c r="M88" s="192"/>
      <c r="N88" s="192"/>
      <c r="O88" s="192"/>
      <c r="P88" s="192"/>
      <c r="Q88" s="192"/>
      <c r="R88" s="192"/>
      <c r="S88" s="192"/>
      <c r="T88" s="192"/>
      <c r="U88" s="192"/>
      <c r="V88" s="192"/>
    </row>
    <row r="89" spans="1:27" s="218" customFormat="1">
      <c r="A89" s="157"/>
      <c r="B89" s="157"/>
      <c r="C89" s="375"/>
      <c r="D89" s="273"/>
      <c r="E89" s="375"/>
      <c r="F89" s="273"/>
      <c r="G89" s="157"/>
      <c r="H89" s="192"/>
      <c r="I89" s="157"/>
      <c r="J89" s="157"/>
      <c r="K89" s="273"/>
      <c r="L89" s="379"/>
      <c r="M89" s="380"/>
      <c r="N89" s="157"/>
      <c r="O89" s="157"/>
      <c r="P89" s="157"/>
      <c r="Q89" s="192"/>
      <c r="R89" s="192"/>
      <c r="S89" s="192"/>
      <c r="T89" s="192"/>
      <c r="U89" s="192"/>
      <c r="V89" s="192"/>
      <c r="W89" s="192"/>
      <c r="X89" s="192"/>
      <c r="Y89" s="192"/>
      <c r="Z89" s="192"/>
      <c r="AA89" s="192"/>
    </row>
    <row r="90" spans="1:27" s="218" customFormat="1">
      <c r="A90" s="157"/>
      <c r="B90" s="157"/>
      <c r="C90" s="375"/>
      <c r="D90" s="273"/>
      <c r="E90" s="375"/>
      <c r="F90" s="273"/>
      <c r="G90" s="157"/>
      <c r="H90" s="192"/>
      <c r="I90" s="157"/>
      <c r="J90" s="157"/>
      <c r="K90" s="273"/>
      <c r="L90" s="379"/>
      <c r="M90" s="380"/>
      <c r="N90" s="157"/>
      <c r="O90" s="157"/>
      <c r="P90" s="157"/>
      <c r="Q90" s="192"/>
      <c r="R90" s="192"/>
      <c r="S90" s="192"/>
      <c r="T90" s="192"/>
      <c r="U90" s="192"/>
      <c r="V90" s="192"/>
      <c r="W90" s="192"/>
      <c r="X90" s="192"/>
      <c r="Y90" s="192"/>
      <c r="Z90" s="192"/>
      <c r="AA90" s="192"/>
    </row>
    <row r="91" spans="1:27" s="218" customFormat="1">
      <c r="A91" s="157"/>
      <c r="B91" s="157"/>
      <c r="C91" s="375"/>
      <c r="D91" s="273"/>
      <c r="E91" s="375"/>
      <c r="F91" s="273"/>
      <c r="G91" s="157"/>
      <c r="H91" s="192"/>
      <c r="I91" s="157"/>
      <c r="J91" s="157"/>
      <c r="K91" s="273"/>
      <c r="L91" s="379"/>
      <c r="M91" s="380"/>
      <c r="N91" s="157"/>
      <c r="O91" s="157"/>
      <c r="P91" s="157"/>
      <c r="Q91" s="192"/>
      <c r="R91" s="192"/>
      <c r="S91" s="192"/>
      <c r="T91" s="192"/>
      <c r="U91" s="192"/>
      <c r="V91" s="192"/>
      <c r="W91" s="192"/>
      <c r="X91" s="192"/>
      <c r="Y91" s="192"/>
      <c r="Z91" s="192"/>
      <c r="AA91" s="192"/>
    </row>
    <row r="92" spans="1:27" s="218" customFormat="1">
      <c r="A92" s="157"/>
      <c r="B92" s="157"/>
      <c r="C92" s="375"/>
      <c r="D92" s="273"/>
      <c r="E92" s="375"/>
      <c r="F92" s="273"/>
      <c r="G92" s="157"/>
      <c r="H92" s="192"/>
      <c r="I92" s="157"/>
      <c r="J92" s="157"/>
      <c r="K92" s="273"/>
      <c r="L92" s="379"/>
      <c r="M92" s="380"/>
      <c r="N92" s="157"/>
      <c r="O92" s="157"/>
      <c r="P92" s="157"/>
      <c r="Q92" s="192"/>
      <c r="R92" s="192"/>
      <c r="S92" s="192"/>
      <c r="T92" s="192"/>
      <c r="U92" s="192"/>
      <c r="V92" s="192"/>
      <c r="W92" s="192"/>
      <c r="X92" s="192"/>
      <c r="Y92" s="192"/>
      <c r="Z92" s="192"/>
      <c r="AA92" s="192"/>
    </row>
    <row r="93" spans="1:27" s="218" customFormat="1">
      <c r="A93" s="157"/>
      <c r="B93" s="157"/>
      <c r="C93" s="375"/>
      <c r="D93" s="273"/>
      <c r="E93" s="375"/>
      <c r="F93" s="273"/>
      <c r="G93" s="157"/>
      <c r="H93" s="192"/>
      <c r="I93" s="157"/>
      <c r="J93" s="157"/>
      <c r="K93" s="273"/>
      <c r="L93" s="379"/>
      <c r="M93" s="380"/>
      <c r="N93" s="157"/>
      <c r="O93" s="157"/>
      <c r="P93" s="157"/>
      <c r="Q93" s="192"/>
      <c r="R93" s="192"/>
      <c r="S93" s="192"/>
      <c r="T93" s="192"/>
      <c r="U93" s="192"/>
      <c r="V93" s="192"/>
      <c r="W93" s="192"/>
      <c r="X93" s="192"/>
      <c r="Y93" s="192"/>
      <c r="Z93" s="192"/>
      <c r="AA93" s="192"/>
    </row>
    <row r="94" spans="1:27" s="218" customFormat="1">
      <c r="A94" s="157"/>
      <c r="B94" s="157"/>
      <c r="C94" s="375"/>
      <c r="D94" s="273"/>
      <c r="E94" s="375"/>
      <c r="F94" s="273"/>
      <c r="G94" s="157"/>
      <c r="H94" s="192"/>
      <c r="I94" s="375"/>
      <c r="J94" s="273"/>
      <c r="K94" s="157"/>
      <c r="L94" s="157"/>
      <c r="M94" s="273"/>
      <c r="N94" s="379"/>
      <c r="O94" s="379"/>
      <c r="P94" s="379"/>
      <c r="Q94" s="192"/>
      <c r="R94" s="192"/>
      <c r="S94" s="192"/>
      <c r="T94" s="192"/>
      <c r="U94" s="192"/>
      <c r="V94" s="192"/>
      <c r="W94" s="192"/>
      <c r="X94" s="192"/>
      <c r="Y94" s="192"/>
      <c r="Z94" s="192"/>
      <c r="AA94" s="192"/>
    </row>
    <row r="95" spans="1:27" s="218" customFormat="1">
      <c r="A95" s="157"/>
      <c r="B95" s="157"/>
      <c r="C95" s="375"/>
      <c r="D95" s="375"/>
      <c r="E95" s="375"/>
      <c r="F95" s="375"/>
      <c r="G95" s="379"/>
      <c r="H95" s="192"/>
      <c r="I95" s="375"/>
      <c r="J95" s="273"/>
      <c r="K95" s="157"/>
      <c r="L95" s="157"/>
      <c r="M95" s="273"/>
      <c r="N95" s="379"/>
      <c r="O95" s="379"/>
      <c r="P95" s="379"/>
      <c r="Q95" s="192"/>
      <c r="R95" s="192"/>
      <c r="S95" s="192"/>
      <c r="T95" s="192"/>
      <c r="U95" s="192"/>
      <c r="V95" s="192"/>
      <c r="W95" s="192"/>
      <c r="X95" s="192"/>
      <c r="Y95" s="192"/>
      <c r="Z95" s="192"/>
      <c r="AA95" s="192"/>
    </row>
    <row r="96" spans="1:27" s="218" customFormat="1">
      <c r="A96" s="157"/>
      <c r="B96" s="157"/>
      <c r="C96" s="375"/>
      <c r="D96" s="375"/>
      <c r="E96" s="375"/>
      <c r="F96" s="375"/>
      <c r="G96" s="379"/>
      <c r="H96" s="192"/>
      <c r="I96" s="375"/>
      <c r="J96" s="273"/>
      <c r="K96" s="157"/>
      <c r="L96" s="157"/>
      <c r="M96" s="273"/>
      <c r="N96" s="379"/>
      <c r="O96" s="379"/>
      <c r="P96" s="379"/>
      <c r="Q96" s="192"/>
      <c r="R96" s="192"/>
      <c r="S96" s="192"/>
      <c r="T96" s="192"/>
      <c r="U96" s="192"/>
      <c r="V96" s="192"/>
      <c r="W96" s="192"/>
      <c r="X96" s="192"/>
      <c r="Y96" s="192"/>
      <c r="Z96" s="192"/>
      <c r="AA96" s="192"/>
    </row>
    <row r="97" spans="1:27" s="218" customFormat="1">
      <c r="A97" s="157"/>
      <c r="B97" s="157"/>
      <c r="C97" s="375"/>
      <c r="D97" s="375"/>
      <c r="E97" s="375"/>
      <c r="F97" s="375"/>
      <c r="G97" s="379"/>
      <c r="H97" s="192"/>
      <c r="I97" s="375"/>
      <c r="J97" s="273"/>
      <c r="K97" s="157"/>
      <c r="L97" s="157"/>
      <c r="M97" s="273"/>
      <c r="N97" s="379"/>
      <c r="O97" s="379"/>
      <c r="P97" s="379"/>
      <c r="Q97" s="192"/>
      <c r="R97" s="192"/>
      <c r="S97" s="192"/>
      <c r="T97" s="192"/>
      <c r="U97" s="192"/>
      <c r="V97" s="192"/>
      <c r="W97" s="192"/>
      <c r="X97" s="192"/>
      <c r="Y97" s="192"/>
      <c r="Z97" s="192"/>
      <c r="AA97" s="192"/>
    </row>
    <row r="98" spans="1:27" s="218" customFormat="1">
      <c r="A98" s="157"/>
      <c r="B98" s="157"/>
      <c r="C98" s="375"/>
      <c r="D98" s="375"/>
      <c r="E98" s="375"/>
      <c r="F98" s="375"/>
      <c r="G98" s="379"/>
      <c r="H98" s="192"/>
      <c r="I98" s="375"/>
      <c r="J98" s="273"/>
      <c r="K98" s="157"/>
      <c r="L98" s="157"/>
      <c r="M98" s="273"/>
      <c r="N98" s="379"/>
      <c r="O98" s="379"/>
      <c r="P98" s="379"/>
      <c r="Q98" s="192"/>
      <c r="R98" s="192"/>
      <c r="S98" s="192"/>
      <c r="T98" s="192"/>
      <c r="U98" s="192"/>
      <c r="V98" s="192"/>
      <c r="W98" s="192"/>
      <c r="X98" s="192"/>
      <c r="Y98" s="192"/>
      <c r="Z98" s="192"/>
      <c r="AA98" s="192"/>
    </row>
    <row r="99" spans="1:27" s="218" customFormat="1">
      <c r="A99" s="157"/>
      <c r="B99" s="157"/>
      <c r="C99" s="375"/>
      <c r="D99" s="375"/>
      <c r="E99" s="375"/>
      <c r="F99" s="375"/>
      <c r="G99" s="379"/>
      <c r="H99" s="192"/>
      <c r="I99" s="375"/>
      <c r="J99" s="273"/>
      <c r="K99" s="157"/>
      <c r="L99" s="157"/>
      <c r="M99" s="273"/>
      <c r="N99" s="379"/>
      <c r="O99" s="379"/>
      <c r="P99" s="379"/>
      <c r="Q99" s="192"/>
      <c r="R99" s="192"/>
      <c r="S99" s="192"/>
      <c r="T99" s="192"/>
      <c r="U99" s="192"/>
      <c r="V99" s="192"/>
      <c r="W99" s="192"/>
      <c r="X99" s="192"/>
      <c r="Y99" s="192"/>
      <c r="Z99" s="192"/>
      <c r="AA99" s="192"/>
    </row>
    <row r="100" spans="1:27" s="218" customFormat="1">
      <c r="A100" s="157"/>
      <c r="B100" s="157"/>
      <c r="C100" s="375"/>
      <c r="D100" s="375"/>
      <c r="E100" s="375"/>
      <c r="F100" s="375"/>
      <c r="G100" s="379"/>
      <c r="H100" s="192"/>
      <c r="I100" s="375"/>
      <c r="J100" s="273"/>
      <c r="K100" s="157"/>
      <c r="L100" s="157"/>
      <c r="M100" s="273"/>
      <c r="N100" s="379"/>
      <c r="O100" s="379"/>
      <c r="P100" s="379"/>
      <c r="Q100" s="192"/>
      <c r="R100" s="192"/>
      <c r="S100" s="192"/>
      <c r="T100" s="192"/>
      <c r="U100" s="192"/>
      <c r="V100" s="192"/>
      <c r="W100" s="192"/>
      <c r="X100" s="192"/>
      <c r="Y100" s="192"/>
      <c r="Z100" s="192"/>
      <c r="AA100" s="192"/>
    </row>
    <row r="101" spans="1:27" s="218" customFormat="1">
      <c r="A101" s="157"/>
      <c r="B101" s="157"/>
      <c r="C101" s="375"/>
      <c r="D101" s="375"/>
      <c r="E101" s="375"/>
      <c r="F101" s="375"/>
      <c r="G101" s="379"/>
      <c r="H101" s="192"/>
      <c r="I101" s="375"/>
      <c r="J101" s="273"/>
      <c r="K101" s="157"/>
      <c r="L101" s="157"/>
      <c r="M101" s="273"/>
      <c r="N101" s="379"/>
      <c r="O101" s="379"/>
      <c r="P101" s="379"/>
      <c r="Q101" s="192"/>
      <c r="R101" s="192"/>
      <c r="S101" s="192"/>
      <c r="T101" s="192"/>
      <c r="U101" s="192"/>
      <c r="V101" s="192"/>
      <c r="W101" s="192"/>
      <c r="X101" s="192"/>
      <c r="Y101" s="192"/>
      <c r="Z101" s="192"/>
      <c r="AA101" s="192"/>
    </row>
    <row r="102" spans="1:27" s="218" customFormat="1">
      <c r="A102" s="157"/>
      <c r="B102" s="157"/>
      <c r="C102" s="375"/>
      <c r="D102" s="375"/>
      <c r="E102" s="375"/>
      <c r="F102" s="375"/>
      <c r="G102" s="379"/>
      <c r="H102" s="192"/>
      <c r="I102" s="375"/>
      <c r="J102" s="273"/>
      <c r="K102" s="157"/>
      <c r="L102" s="157"/>
      <c r="M102" s="273"/>
      <c r="N102" s="379"/>
      <c r="O102" s="379"/>
      <c r="P102" s="379"/>
      <c r="Q102" s="192"/>
      <c r="R102" s="192"/>
      <c r="S102" s="192"/>
      <c r="T102" s="192"/>
      <c r="U102" s="192"/>
      <c r="V102" s="192"/>
      <c r="W102" s="192"/>
      <c r="X102" s="192"/>
      <c r="Y102" s="192"/>
      <c r="Z102" s="192"/>
      <c r="AA102" s="192"/>
    </row>
    <row r="103" spans="1:27" s="218" customFormat="1">
      <c r="A103" s="157"/>
      <c r="B103" s="157"/>
      <c r="C103" s="375"/>
      <c r="D103" s="375"/>
      <c r="E103" s="375"/>
      <c r="F103" s="375"/>
      <c r="G103" s="379"/>
      <c r="H103" s="192"/>
      <c r="I103" s="375"/>
      <c r="J103" s="273"/>
      <c r="K103" s="157"/>
      <c r="L103" s="157"/>
      <c r="M103" s="273"/>
      <c r="N103" s="379"/>
      <c r="O103" s="379"/>
      <c r="P103" s="379"/>
      <c r="Q103" s="192"/>
      <c r="R103" s="192"/>
      <c r="S103" s="192"/>
      <c r="T103" s="192"/>
      <c r="U103" s="192"/>
      <c r="V103" s="192"/>
      <c r="W103" s="192"/>
      <c r="X103" s="192"/>
      <c r="Y103" s="192"/>
      <c r="Z103" s="192"/>
      <c r="AA103" s="192"/>
    </row>
    <row r="104" spans="1:27" s="218" customFormat="1">
      <c r="A104" s="157"/>
      <c r="B104" s="157"/>
      <c r="C104" s="375"/>
      <c r="D104" s="375"/>
      <c r="E104" s="375"/>
      <c r="F104" s="375"/>
      <c r="G104" s="379"/>
      <c r="H104" s="192"/>
      <c r="I104" s="375"/>
      <c r="J104" s="273"/>
      <c r="K104" s="157"/>
      <c r="L104" s="157"/>
      <c r="M104" s="273"/>
      <c r="N104" s="379"/>
      <c r="O104" s="379"/>
      <c r="P104" s="379"/>
      <c r="Q104" s="192"/>
      <c r="R104" s="192"/>
      <c r="S104" s="192"/>
      <c r="T104" s="192"/>
      <c r="U104" s="192"/>
      <c r="V104" s="192"/>
      <c r="W104" s="192"/>
      <c r="X104" s="192"/>
      <c r="Y104" s="192"/>
      <c r="Z104" s="192"/>
      <c r="AA104" s="192"/>
    </row>
    <row r="105" spans="1:27" s="218" customFormat="1">
      <c r="A105" s="157"/>
      <c r="B105" s="157"/>
      <c r="C105" s="375"/>
      <c r="D105" s="375"/>
      <c r="E105" s="375"/>
      <c r="F105" s="375"/>
      <c r="G105" s="379"/>
      <c r="H105" s="192"/>
      <c r="I105" s="375"/>
      <c r="J105" s="273"/>
      <c r="K105" s="157"/>
      <c r="L105" s="157"/>
      <c r="M105" s="273"/>
      <c r="N105" s="379"/>
      <c r="O105" s="379"/>
      <c r="P105" s="379"/>
      <c r="Q105" s="192"/>
      <c r="R105" s="192"/>
      <c r="S105" s="192"/>
      <c r="T105" s="192"/>
      <c r="U105" s="192"/>
      <c r="V105" s="192"/>
      <c r="W105" s="192"/>
      <c r="X105" s="192"/>
      <c r="Y105" s="192"/>
      <c r="Z105" s="192"/>
      <c r="AA105" s="192"/>
    </row>
    <row r="106" spans="1:27" s="218" customFormat="1">
      <c r="A106" s="157"/>
      <c r="B106" s="157"/>
      <c r="C106" s="375"/>
      <c r="D106" s="375"/>
      <c r="E106" s="375"/>
      <c r="F106" s="375"/>
      <c r="G106" s="379"/>
      <c r="H106" s="192"/>
      <c r="I106" s="375"/>
      <c r="J106" s="273"/>
      <c r="K106" s="157"/>
      <c r="L106" s="157"/>
      <c r="M106" s="273"/>
      <c r="N106" s="379"/>
      <c r="O106" s="379"/>
      <c r="P106" s="379"/>
      <c r="Q106" s="192"/>
      <c r="R106" s="192"/>
      <c r="S106" s="192"/>
      <c r="T106" s="192"/>
      <c r="U106" s="192"/>
      <c r="V106" s="192"/>
      <c r="W106" s="192"/>
      <c r="X106" s="192"/>
      <c r="Y106" s="192"/>
      <c r="Z106" s="192"/>
      <c r="AA106" s="192"/>
    </row>
    <row r="107" spans="1:27">
      <c r="C107" s="375"/>
      <c r="D107" s="375"/>
      <c r="E107" s="375"/>
      <c r="F107" s="375"/>
      <c r="G107" s="379"/>
    </row>
  </sheetData>
  <pageMargins left="0.23622047244094491" right="0.15748031496062992" top="0.11811023622047245" bottom="3.937007874015748E-2" header="0.31496062992125984" footer="0.15748031496062992"/>
  <pageSetup paperSize="9" scale="85"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5"/>
  <sheetViews>
    <sheetView topLeftCell="A2" zoomScale="95" zoomScaleNormal="95" workbookViewId="0">
      <pane ySplit="6" topLeftCell="A8" activePane="bottomLeft" state="frozen"/>
      <selection activeCell="A2" sqref="A2"/>
      <selection pane="bottomLeft" activeCell="G53" sqref="G53"/>
    </sheetView>
  </sheetViews>
  <sheetFormatPr defaultColWidth="9" defaultRowHeight="23.25"/>
  <cols>
    <col min="1" max="1" width="5" style="186" customWidth="1"/>
    <col min="2" max="2" width="23.42578125" style="186" customWidth="1"/>
    <col min="3" max="6" width="5.85546875" style="187" customWidth="1"/>
    <col min="7" max="7" width="5.140625" style="191" customWidth="1"/>
    <col min="8" max="8" width="5.140625" style="192" customWidth="1"/>
    <col min="9" max="9" width="5.42578125" style="187" customWidth="1"/>
    <col min="10" max="10" width="5.42578125" style="190" customWidth="1"/>
    <col min="11" max="12" width="6.42578125" style="186" customWidth="1"/>
    <col min="13" max="13" width="6.42578125" style="190" customWidth="1"/>
    <col min="14" max="14" width="6.42578125" style="191" customWidth="1"/>
    <col min="15" max="15" width="6.42578125" style="379" customWidth="1"/>
    <col min="16" max="16" width="6" style="191" hidden="1" customWidth="1"/>
    <col min="17" max="17" width="6" style="192" customWidth="1"/>
    <col min="18" max="16384" width="9" style="192"/>
  </cols>
  <sheetData>
    <row r="1" spans="1:27" s="184" customFormat="1" ht="24.75" customHeight="1">
      <c r="A1" s="382" t="s">
        <v>0</v>
      </c>
      <c r="B1" s="383"/>
      <c r="C1" s="384"/>
      <c r="D1" s="384"/>
      <c r="E1" s="384"/>
      <c r="F1" s="384"/>
      <c r="G1" s="384"/>
      <c r="H1" s="384"/>
      <c r="I1" s="384"/>
      <c r="J1" s="385"/>
      <c r="K1" s="383"/>
      <c r="L1" s="383"/>
      <c r="M1" s="385"/>
      <c r="N1" s="386"/>
      <c r="O1" s="200"/>
      <c r="P1" s="386"/>
    </row>
    <row r="2" spans="1:27">
      <c r="A2" s="185" t="s">
        <v>122</v>
      </c>
    </row>
    <row r="3" spans="1:27">
      <c r="A3" s="377" t="s">
        <v>123</v>
      </c>
      <c r="G3" s="193"/>
      <c r="M3" s="190" t="s">
        <v>92</v>
      </c>
    </row>
    <row r="4" spans="1:27" s="202" customFormat="1" ht="18.75" customHeight="1">
      <c r="A4" s="194" t="s">
        <v>1</v>
      </c>
      <c r="B4" s="195"/>
      <c r="C4" s="196"/>
      <c r="D4" s="196"/>
      <c r="E4" s="196"/>
      <c r="F4" s="196"/>
      <c r="G4" s="200"/>
      <c r="H4" s="201"/>
      <c r="I4" s="196"/>
      <c r="J4" s="199"/>
      <c r="K4" s="195"/>
      <c r="L4" s="195"/>
      <c r="M4" s="199"/>
      <c r="N4" s="200"/>
      <c r="O4" s="200"/>
      <c r="P4" s="200"/>
      <c r="Q4" s="201"/>
      <c r="R4" s="201"/>
      <c r="S4" s="201"/>
      <c r="T4" s="201"/>
      <c r="U4" s="201"/>
      <c r="V4" s="201"/>
      <c r="W4" s="201"/>
      <c r="X4" s="201"/>
      <c r="Y4" s="201"/>
      <c r="Z4" s="201"/>
      <c r="AA4" s="201"/>
    </row>
    <row r="5" spans="1:27" s="202" customFormat="1">
      <c r="A5" s="194"/>
      <c r="B5" s="195"/>
      <c r="C5" s="203" t="s">
        <v>76</v>
      </c>
      <c r="D5" s="204"/>
      <c r="E5" s="205" t="s">
        <v>57</v>
      </c>
      <c r="F5" s="206"/>
      <c r="G5" s="387" t="s">
        <v>79</v>
      </c>
      <c r="H5" s="388"/>
      <c r="I5" s="1235" t="s">
        <v>124</v>
      </c>
      <c r="J5" s="1236"/>
      <c r="K5" s="1236"/>
      <c r="L5" s="1236"/>
      <c r="M5" s="1236"/>
      <c r="N5" s="1236"/>
      <c r="O5" s="1237"/>
      <c r="P5" s="389"/>
      <c r="Q5" s="390"/>
      <c r="R5" s="201"/>
      <c r="S5" s="201"/>
      <c r="T5" s="201"/>
      <c r="U5" s="201"/>
      <c r="V5" s="201"/>
      <c r="W5" s="201"/>
      <c r="X5" s="201"/>
      <c r="Y5" s="201"/>
      <c r="Z5" s="201"/>
    </row>
    <row r="6" spans="1:27" s="218" customFormat="1" ht="37.5">
      <c r="A6" s="391"/>
      <c r="B6" s="275" t="s">
        <v>2</v>
      </c>
      <c r="C6" s="210"/>
      <c r="D6" s="211"/>
      <c r="E6" s="212"/>
      <c r="F6" s="213"/>
      <c r="G6" s="392"/>
      <c r="H6" s="393"/>
      <c r="I6" s="1238" t="s">
        <v>39</v>
      </c>
      <c r="J6" s="1239"/>
      <c r="K6" s="1239"/>
      <c r="L6" s="1239"/>
      <c r="M6" s="1239"/>
      <c r="N6" s="1239"/>
      <c r="O6" s="1240"/>
      <c r="P6" s="282" t="s">
        <v>58</v>
      </c>
      <c r="Q6" s="283" t="s">
        <v>58</v>
      </c>
      <c r="R6" s="192"/>
      <c r="S6" s="192"/>
      <c r="T6" s="192"/>
      <c r="U6" s="192"/>
      <c r="V6" s="192"/>
      <c r="W6" s="192"/>
      <c r="X6" s="192"/>
      <c r="Y6" s="192"/>
      <c r="Z6" s="192"/>
    </row>
    <row r="7" spans="1:27" s="218" customFormat="1" ht="39" customHeight="1">
      <c r="A7" s="394"/>
      <c r="B7" s="264"/>
      <c r="C7" s="219" t="s">
        <v>77</v>
      </c>
      <c r="D7" s="220" t="s">
        <v>78</v>
      </c>
      <c r="E7" s="221" t="s">
        <v>55</v>
      </c>
      <c r="F7" s="222" t="s">
        <v>56</v>
      </c>
      <c r="G7" s="395" t="s">
        <v>55</v>
      </c>
      <c r="H7" s="396" t="s">
        <v>56</v>
      </c>
      <c r="I7" s="397" t="s">
        <v>5</v>
      </c>
      <c r="J7" s="397" t="s">
        <v>6</v>
      </c>
      <c r="K7" s="398" t="s">
        <v>40</v>
      </c>
      <c r="L7" s="397" t="s">
        <v>41</v>
      </c>
      <c r="M7" s="399" t="s">
        <v>49</v>
      </c>
      <c r="N7" s="399" t="s">
        <v>48</v>
      </c>
      <c r="O7" s="400" t="s">
        <v>4</v>
      </c>
      <c r="P7" s="401" t="s">
        <v>55</v>
      </c>
      <c r="Q7" s="265" t="s">
        <v>56</v>
      </c>
      <c r="R7" s="192"/>
      <c r="S7" s="192"/>
      <c r="T7" s="192"/>
      <c r="U7" s="192"/>
      <c r="V7" s="192"/>
      <c r="W7" s="192"/>
      <c r="X7" s="192"/>
      <c r="Y7" s="192"/>
      <c r="Z7" s="192"/>
    </row>
    <row r="8" spans="1:27" s="218" customFormat="1" ht="22.7" customHeight="1">
      <c r="A8" s="402">
        <v>1</v>
      </c>
      <c r="B8" s="403" t="s">
        <v>98</v>
      </c>
      <c r="C8" s="404">
        <v>11.21</v>
      </c>
      <c r="D8" s="232">
        <f>+C8*0.8</f>
        <v>8.9680000000000017</v>
      </c>
      <c r="E8" s="405">
        <v>10.92</v>
      </c>
      <c r="F8" s="405">
        <v>9.06</v>
      </c>
      <c r="G8" s="406">
        <v>11</v>
      </c>
      <c r="H8" s="1153">
        <v>4</v>
      </c>
      <c r="I8" s="407">
        <v>4</v>
      </c>
      <c r="J8" s="408"/>
      <c r="K8" s="409"/>
      <c r="L8" s="271"/>
      <c r="M8" s="410"/>
      <c r="N8" s="410"/>
      <c r="O8" s="410">
        <f>SUM(I8:N8)</f>
        <v>4</v>
      </c>
      <c r="P8" s="411"/>
      <c r="Q8" s="293">
        <f>+H8-O8</f>
        <v>0</v>
      </c>
      <c r="R8" s="192" t="s">
        <v>218</v>
      </c>
      <c r="S8" s="192"/>
      <c r="T8" s="192"/>
      <c r="U8" s="192"/>
      <c r="V8" s="192"/>
      <c r="W8" s="192"/>
      <c r="X8" s="192"/>
      <c r="Y8" s="192"/>
      <c r="Z8" s="192"/>
    </row>
    <row r="9" spans="1:27" s="218" customFormat="1" ht="22.7" customHeight="1">
      <c r="A9" s="402">
        <v>2</v>
      </c>
      <c r="B9" s="403" t="s">
        <v>7</v>
      </c>
      <c r="C9" s="412">
        <v>4.3</v>
      </c>
      <c r="D9" s="232">
        <f t="shared" ref="D9:D37" si="0">+C9*0.8</f>
        <v>3.44</v>
      </c>
      <c r="E9" s="413">
        <v>3.6</v>
      </c>
      <c r="F9" s="413">
        <v>3.2</v>
      </c>
      <c r="G9" s="414">
        <v>4</v>
      </c>
      <c r="H9" s="414">
        <v>3</v>
      </c>
      <c r="I9" s="407">
        <v>2</v>
      </c>
      <c r="J9" s="408"/>
      <c r="K9" s="409"/>
      <c r="L9" s="271"/>
      <c r="M9" s="410"/>
      <c r="N9" s="410"/>
      <c r="O9" s="410">
        <f t="shared" ref="O9:O37" si="1">SUM(I9:N9)</f>
        <v>2</v>
      </c>
      <c r="P9" s="411"/>
      <c r="Q9" s="293">
        <f t="shared" ref="Q9:Q38" si="2">+H9-O9</f>
        <v>1</v>
      </c>
      <c r="R9" s="1176" t="s">
        <v>214</v>
      </c>
      <c r="S9" s="192"/>
      <c r="T9" s="192"/>
      <c r="U9" s="192"/>
      <c r="V9" s="192"/>
      <c r="W9" s="192"/>
      <c r="X9" s="192"/>
      <c r="Y9" s="192"/>
      <c r="Z9" s="192"/>
    </row>
    <row r="10" spans="1:27" s="218" customFormat="1" ht="22.7" customHeight="1">
      <c r="A10" s="402">
        <v>3</v>
      </c>
      <c r="B10" s="403" t="s">
        <v>125</v>
      </c>
      <c r="C10" s="412">
        <v>5.4320000000000004</v>
      </c>
      <c r="D10" s="232">
        <f t="shared" si="0"/>
        <v>4.3456000000000001</v>
      </c>
      <c r="E10" s="413">
        <v>2</v>
      </c>
      <c r="F10" s="413">
        <v>2</v>
      </c>
      <c r="G10" s="414">
        <v>2</v>
      </c>
      <c r="H10" s="414">
        <v>2</v>
      </c>
      <c r="I10" s="407">
        <v>2</v>
      </c>
      <c r="J10" s="408">
        <v>1</v>
      </c>
      <c r="K10" s="409"/>
      <c r="L10" s="271"/>
      <c r="M10" s="410"/>
      <c r="N10" s="410"/>
      <c r="O10" s="410">
        <f>SUM(I10:N10)</f>
        <v>3</v>
      </c>
      <c r="P10" s="411"/>
      <c r="Q10" s="415">
        <f t="shared" si="2"/>
        <v>-1</v>
      </c>
      <c r="R10" s="192"/>
      <c r="S10" s="192"/>
      <c r="T10" s="192"/>
      <c r="U10" s="192"/>
      <c r="V10" s="192"/>
      <c r="W10" s="192"/>
      <c r="X10" s="192"/>
      <c r="Y10" s="192"/>
      <c r="Z10" s="192"/>
    </row>
    <row r="11" spans="1:27" s="218" customFormat="1" ht="22.7" customHeight="1">
      <c r="A11" s="402">
        <v>4</v>
      </c>
      <c r="B11" s="403" t="s">
        <v>8</v>
      </c>
      <c r="C11" s="412">
        <v>5.21</v>
      </c>
      <c r="D11" s="232">
        <f t="shared" si="0"/>
        <v>4.1680000000000001</v>
      </c>
      <c r="E11" s="413">
        <v>5.97</v>
      </c>
      <c r="F11" s="413">
        <v>4.78</v>
      </c>
      <c r="G11" s="414">
        <v>6</v>
      </c>
      <c r="H11" s="414">
        <v>5</v>
      </c>
      <c r="I11" s="407">
        <v>4</v>
      </c>
      <c r="J11" s="408"/>
      <c r="K11" s="409"/>
      <c r="L11" s="271"/>
      <c r="M11" s="410"/>
      <c r="N11" s="410"/>
      <c r="O11" s="410">
        <f t="shared" si="1"/>
        <v>4</v>
      </c>
      <c r="P11" s="411"/>
      <c r="Q11" s="293">
        <f t="shared" si="2"/>
        <v>1</v>
      </c>
      <c r="R11" s="192"/>
      <c r="S11" s="192"/>
      <c r="T11" s="192"/>
      <c r="U11" s="192"/>
      <c r="V11" s="192"/>
      <c r="W11" s="192"/>
      <c r="X11" s="192"/>
      <c r="Y11" s="192"/>
      <c r="Z11" s="192"/>
    </row>
    <row r="12" spans="1:27" s="218" customFormat="1" ht="22.7" customHeight="1">
      <c r="A12" s="402">
        <v>5</v>
      </c>
      <c r="B12" s="403" t="s">
        <v>15</v>
      </c>
      <c r="C12" s="412">
        <v>4.1340000000000003</v>
      </c>
      <c r="D12" s="232">
        <f t="shared" si="0"/>
        <v>3.3072000000000004</v>
      </c>
      <c r="E12" s="413">
        <v>4.16</v>
      </c>
      <c r="F12" s="413">
        <v>3.33</v>
      </c>
      <c r="G12" s="414">
        <v>4</v>
      </c>
      <c r="H12" s="414">
        <v>3</v>
      </c>
      <c r="I12" s="407">
        <v>2</v>
      </c>
      <c r="J12" s="408">
        <v>1</v>
      </c>
      <c r="K12" s="409"/>
      <c r="L12" s="271"/>
      <c r="M12" s="410"/>
      <c r="N12" s="410"/>
      <c r="O12" s="410">
        <f>SUM(I12:N12)</f>
        <v>3</v>
      </c>
      <c r="P12" s="411"/>
      <c r="Q12" s="293">
        <f t="shared" si="2"/>
        <v>0</v>
      </c>
      <c r="R12" s="192"/>
      <c r="S12" s="192"/>
      <c r="T12" s="192"/>
      <c r="U12" s="192"/>
      <c r="V12" s="192"/>
      <c r="W12" s="192"/>
      <c r="X12" s="192"/>
      <c r="Y12" s="192"/>
      <c r="Z12" s="192"/>
    </row>
    <row r="13" spans="1:27" s="218" customFormat="1" ht="22.7" customHeight="1">
      <c r="A13" s="402">
        <v>6</v>
      </c>
      <c r="B13" s="403" t="s">
        <v>126</v>
      </c>
      <c r="C13" s="412">
        <f>32.134+19.202</f>
        <v>51.335999999999999</v>
      </c>
      <c r="D13" s="404">
        <f t="shared" si="0"/>
        <v>41.068800000000003</v>
      </c>
      <c r="E13" s="413">
        <v>41.4</v>
      </c>
      <c r="F13" s="413">
        <v>33.200000000000003</v>
      </c>
      <c r="G13" s="416">
        <v>41</v>
      </c>
      <c r="H13" s="416">
        <v>41</v>
      </c>
      <c r="I13" s="407">
        <v>37</v>
      </c>
      <c r="J13" s="408">
        <v>3</v>
      </c>
      <c r="K13" s="409"/>
      <c r="L13" s="271"/>
      <c r="M13" s="410">
        <v>2</v>
      </c>
      <c r="N13" s="410"/>
      <c r="O13" s="410">
        <f t="shared" si="1"/>
        <v>42</v>
      </c>
      <c r="P13" s="411"/>
      <c r="Q13" s="415">
        <f t="shared" si="2"/>
        <v>-1</v>
      </c>
      <c r="R13" s="1176" t="s">
        <v>213</v>
      </c>
      <c r="S13" s="192"/>
      <c r="T13" s="192"/>
      <c r="U13" s="192"/>
      <c r="V13" s="192"/>
      <c r="W13" s="192"/>
      <c r="X13" s="192"/>
      <c r="Y13" s="192"/>
      <c r="Z13" s="192"/>
    </row>
    <row r="14" spans="1:27" s="218" customFormat="1" ht="22.7" customHeight="1">
      <c r="A14" s="402">
        <v>7</v>
      </c>
      <c r="B14" s="403" t="s">
        <v>44</v>
      </c>
      <c r="C14" s="412"/>
      <c r="D14" s="232">
        <f t="shared" si="0"/>
        <v>0</v>
      </c>
      <c r="E14" s="413"/>
      <c r="F14" s="413"/>
      <c r="G14" s="414"/>
      <c r="H14" s="414"/>
      <c r="I14" s="407"/>
      <c r="J14" s="408"/>
      <c r="K14" s="409"/>
      <c r="L14" s="271"/>
      <c r="M14" s="410"/>
      <c r="N14" s="410"/>
      <c r="O14" s="410">
        <f t="shared" si="1"/>
        <v>0</v>
      </c>
      <c r="P14" s="411"/>
      <c r="Q14" s="293">
        <f t="shared" si="2"/>
        <v>0</v>
      </c>
      <c r="R14" s="192"/>
      <c r="S14" s="192"/>
      <c r="T14" s="192"/>
      <c r="U14" s="192"/>
      <c r="V14" s="192"/>
      <c r="W14" s="192"/>
      <c r="X14" s="192"/>
      <c r="Y14" s="192"/>
      <c r="Z14" s="192"/>
    </row>
    <row r="15" spans="1:27" s="218" customFormat="1" ht="22.7" customHeight="1">
      <c r="A15" s="402">
        <v>8</v>
      </c>
      <c r="B15" s="403" t="s">
        <v>45</v>
      </c>
      <c r="C15" s="412"/>
      <c r="D15" s="232">
        <f t="shared" si="0"/>
        <v>0</v>
      </c>
      <c r="E15" s="413"/>
      <c r="F15" s="413"/>
      <c r="G15" s="414"/>
      <c r="H15" s="414"/>
      <c r="I15" s="407"/>
      <c r="J15" s="408"/>
      <c r="K15" s="409"/>
      <c r="L15" s="271"/>
      <c r="M15" s="410"/>
      <c r="N15" s="410"/>
      <c r="O15" s="410">
        <f t="shared" si="1"/>
        <v>0</v>
      </c>
      <c r="P15" s="411"/>
      <c r="Q15" s="293">
        <f t="shared" si="2"/>
        <v>0</v>
      </c>
      <c r="R15" s="192"/>
      <c r="S15" s="192"/>
      <c r="T15" s="192"/>
      <c r="U15" s="192"/>
      <c r="V15" s="192"/>
      <c r="W15" s="192"/>
      <c r="X15" s="192"/>
      <c r="Y15" s="192"/>
      <c r="Z15" s="192"/>
    </row>
    <row r="16" spans="1:27" s="218" customFormat="1" ht="22.7" customHeight="1">
      <c r="A16" s="402">
        <v>9</v>
      </c>
      <c r="B16" s="403" t="s">
        <v>10</v>
      </c>
      <c r="C16" s="412"/>
      <c r="D16" s="232">
        <f t="shared" si="0"/>
        <v>0</v>
      </c>
      <c r="E16" s="413">
        <v>3.2</v>
      </c>
      <c r="F16" s="413">
        <v>3</v>
      </c>
      <c r="G16" s="416">
        <v>3</v>
      </c>
      <c r="H16" s="416">
        <v>3</v>
      </c>
      <c r="I16" s="407">
        <v>1</v>
      </c>
      <c r="J16" s="408"/>
      <c r="K16" s="409"/>
      <c r="L16" s="271"/>
      <c r="M16" s="410"/>
      <c r="N16" s="410"/>
      <c r="O16" s="410">
        <f t="shared" si="1"/>
        <v>1</v>
      </c>
      <c r="P16" s="411"/>
      <c r="Q16" s="293">
        <v>1</v>
      </c>
      <c r="R16" s="1176" t="s">
        <v>214</v>
      </c>
      <c r="S16" s="192"/>
      <c r="T16" s="192"/>
      <c r="U16" s="192"/>
      <c r="V16" s="192"/>
      <c r="W16" s="192"/>
      <c r="X16" s="192"/>
      <c r="Y16" s="192"/>
      <c r="Z16" s="192"/>
    </row>
    <row r="17" spans="1:26" s="218" customFormat="1" ht="22.7" customHeight="1">
      <c r="A17" s="402">
        <v>10</v>
      </c>
      <c r="B17" s="403" t="s">
        <v>11</v>
      </c>
      <c r="C17" s="412"/>
      <c r="D17" s="232">
        <f t="shared" si="0"/>
        <v>0</v>
      </c>
      <c r="E17" s="413"/>
      <c r="F17" s="413"/>
      <c r="G17" s="414"/>
      <c r="H17" s="414"/>
      <c r="I17" s="407"/>
      <c r="J17" s="408"/>
      <c r="K17" s="409"/>
      <c r="L17" s="271"/>
      <c r="M17" s="410"/>
      <c r="N17" s="410"/>
      <c r="O17" s="410">
        <f t="shared" si="1"/>
        <v>0</v>
      </c>
      <c r="P17" s="411"/>
      <c r="Q17" s="293"/>
      <c r="R17" s="192"/>
      <c r="S17" s="192"/>
      <c r="T17" s="192"/>
      <c r="U17" s="192"/>
      <c r="V17" s="192"/>
      <c r="W17" s="192"/>
      <c r="X17" s="192"/>
      <c r="Y17" s="192"/>
      <c r="Z17" s="192"/>
    </row>
    <row r="18" spans="1:26" s="218" customFormat="1" ht="22.7" customHeight="1">
      <c r="A18" s="402">
        <v>11</v>
      </c>
      <c r="B18" s="403" t="s">
        <v>16</v>
      </c>
      <c r="C18" s="412">
        <v>2.2000000000000002</v>
      </c>
      <c r="D18" s="232">
        <f t="shared" si="0"/>
        <v>1.7600000000000002</v>
      </c>
      <c r="E18" s="413"/>
      <c r="F18" s="413"/>
      <c r="G18" s="414"/>
      <c r="H18" s="414"/>
      <c r="I18" s="407"/>
      <c r="J18" s="408">
        <v>1</v>
      </c>
      <c r="K18" s="409"/>
      <c r="L18" s="271"/>
      <c r="M18" s="410"/>
      <c r="N18" s="410"/>
      <c r="O18" s="410">
        <f>SUM(I18:N18)</f>
        <v>1</v>
      </c>
      <c r="P18" s="411"/>
      <c r="Q18" s="415"/>
      <c r="R18" s="192"/>
      <c r="S18" s="192"/>
      <c r="T18" s="192"/>
      <c r="U18" s="192"/>
      <c r="V18" s="192"/>
      <c r="W18" s="192"/>
      <c r="X18" s="192"/>
      <c r="Y18" s="192"/>
      <c r="Z18" s="192"/>
    </row>
    <row r="19" spans="1:26" s="218" customFormat="1" ht="22.7" customHeight="1">
      <c r="A19" s="402">
        <v>12</v>
      </c>
      <c r="B19" s="403" t="s">
        <v>12</v>
      </c>
      <c r="C19" s="412">
        <v>3.3</v>
      </c>
      <c r="D19" s="232">
        <f t="shared" si="0"/>
        <v>2.64</v>
      </c>
      <c r="E19" s="413">
        <v>3.6</v>
      </c>
      <c r="F19" s="413">
        <v>3</v>
      </c>
      <c r="G19" s="414">
        <v>4</v>
      </c>
      <c r="H19" s="414">
        <v>3</v>
      </c>
      <c r="I19" s="407"/>
      <c r="J19" s="408"/>
      <c r="K19" s="409"/>
      <c r="L19" s="271"/>
      <c r="M19" s="410">
        <v>1</v>
      </c>
      <c r="N19" s="410"/>
      <c r="O19" s="410">
        <f t="shared" si="1"/>
        <v>1</v>
      </c>
      <c r="P19" s="411"/>
      <c r="Q19" s="293">
        <f t="shared" si="2"/>
        <v>2</v>
      </c>
      <c r="R19" s="192"/>
      <c r="S19" s="192"/>
      <c r="T19" s="192"/>
      <c r="U19" s="192"/>
      <c r="V19" s="192"/>
      <c r="W19" s="192"/>
      <c r="X19" s="192"/>
      <c r="Y19" s="192"/>
      <c r="Z19" s="192"/>
    </row>
    <row r="20" spans="1:26" s="218" customFormat="1" ht="22.7" customHeight="1">
      <c r="A20" s="402">
        <v>13</v>
      </c>
      <c r="B20" s="403" t="s">
        <v>13</v>
      </c>
      <c r="C20" s="412">
        <v>2.2000000000000002</v>
      </c>
      <c r="D20" s="232">
        <f t="shared" si="0"/>
        <v>1.7600000000000002</v>
      </c>
      <c r="E20" s="413">
        <v>2</v>
      </c>
      <c r="F20" s="413">
        <v>2</v>
      </c>
      <c r="G20" s="414">
        <v>2</v>
      </c>
      <c r="H20" s="414">
        <v>2</v>
      </c>
      <c r="I20" s="407"/>
      <c r="J20" s="408"/>
      <c r="K20" s="409"/>
      <c r="L20" s="271"/>
      <c r="M20" s="410"/>
      <c r="N20" s="410"/>
      <c r="O20" s="410">
        <f t="shared" si="1"/>
        <v>0</v>
      </c>
      <c r="P20" s="411"/>
      <c r="Q20" s="293">
        <v>1</v>
      </c>
      <c r="R20" s="192"/>
      <c r="S20" s="192"/>
      <c r="T20" s="192"/>
      <c r="U20" s="192"/>
      <c r="V20" s="192"/>
      <c r="W20" s="192"/>
      <c r="X20" s="192"/>
      <c r="Y20" s="192"/>
      <c r="Z20" s="192"/>
    </row>
    <row r="21" spans="1:26" s="218" customFormat="1" ht="22.7" customHeight="1">
      <c r="A21" s="402">
        <v>14</v>
      </c>
      <c r="B21" s="403" t="s">
        <v>14</v>
      </c>
      <c r="C21" s="412"/>
      <c r="D21" s="232">
        <f t="shared" si="0"/>
        <v>0</v>
      </c>
      <c r="E21" s="413"/>
      <c r="F21" s="413"/>
      <c r="G21" s="414"/>
      <c r="H21" s="414"/>
      <c r="I21" s="407">
        <v>1</v>
      </c>
      <c r="J21" s="408"/>
      <c r="K21" s="409"/>
      <c r="L21" s="271"/>
      <c r="M21" s="410"/>
      <c r="N21" s="410"/>
      <c r="O21" s="410">
        <f t="shared" si="1"/>
        <v>1</v>
      </c>
      <c r="P21" s="411"/>
      <c r="Q21" s="293"/>
      <c r="R21" s="192"/>
      <c r="S21" s="192"/>
      <c r="T21" s="192"/>
      <c r="U21" s="192"/>
      <c r="V21" s="192"/>
      <c r="W21" s="192"/>
      <c r="X21" s="192"/>
      <c r="Y21" s="192"/>
      <c r="Z21" s="192"/>
    </row>
    <row r="22" spans="1:26" s="218" customFormat="1" ht="22.7" customHeight="1">
      <c r="A22" s="402">
        <v>15</v>
      </c>
      <c r="B22" s="403" t="s">
        <v>17</v>
      </c>
      <c r="C22" s="412">
        <v>1</v>
      </c>
      <c r="D22" s="232">
        <f t="shared" si="0"/>
        <v>0.8</v>
      </c>
      <c r="E22" s="413">
        <v>2</v>
      </c>
      <c r="F22" s="413">
        <v>1</v>
      </c>
      <c r="G22" s="414">
        <v>1</v>
      </c>
      <c r="H22" s="414">
        <v>1</v>
      </c>
      <c r="I22" s="407"/>
      <c r="J22" s="408"/>
      <c r="K22" s="409"/>
      <c r="L22" s="271"/>
      <c r="M22" s="410"/>
      <c r="N22" s="410"/>
      <c r="O22" s="410">
        <f t="shared" si="1"/>
        <v>0</v>
      </c>
      <c r="P22" s="411"/>
      <c r="Q22" s="293">
        <f t="shared" si="2"/>
        <v>1</v>
      </c>
      <c r="R22" s="192"/>
      <c r="S22" s="192"/>
      <c r="T22" s="192"/>
      <c r="U22" s="192"/>
      <c r="V22" s="192"/>
      <c r="W22" s="192"/>
      <c r="X22" s="192"/>
      <c r="Y22" s="192"/>
      <c r="Z22" s="192"/>
    </row>
    <row r="23" spans="1:26" s="218" customFormat="1" ht="22.7" customHeight="1">
      <c r="A23" s="402">
        <v>16</v>
      </c>
      <c r="B23" s="403" t="s">
        <v>47</v>
      </c>
      <c r="C23" s="412"/>
      <c r="D23" s="232">
        <f t="shared" si="0"/>
        <v>0</v>
      </c>
      <c r="E23" s="413"/>
      <c r="F23" s="413"/>
      <c r="G23" s="414"/>
      <c r="H23" s="414"/>
      <c r="I23" s="407"/>
      <c r="J23" s="408"/>
      <c r="K23" s="409"/>
      <c r="L23" s="271"/>
      <c r="M23" s="410"/>
      <c r="N23" s="410"/>
      <c r="O23" s="410">
        <f t="shared" si="1"/>
        <v>0</v>
      </c>
      <c r="P23" s="411"/>
      <c r="Q23" s="293"/>
      <c r="R23" s="192"/>
      <c r="S23" s="192"/>
      <c r="T23" s="192"/>
      <c r="U23" s="192"/>
      <c r="V23" s="192"/>
      <c r="W23" s="192"/>
      <c r="X23" s="192"/>
      <c r="Y23" s="192"/>
      <c r="Z23" s="192"/>
    </row>
    <row r="24" spans="1:26" s="218" customFormat="1" ht="22.7" customHeight="1">
      <c r="A24" s="402">
        <v>17</v>
      </c>
      <c r="B24" s="403" t="s">
        <v>18</v>
      </c>
      <c r="C24" s="412"/>
      <c r="D24" s="232">
        <f t="shared" si="0"/>
        <v>0</v>
      </c>
      <c r="E24" s="413"/>
      <c r="F24" s="413"/>
      <c r="G24" s="414"/>
      <c r="H24" s="414"/>
      <c r="I24" s="407"/>
      <c r="J24" s="408"/>
      <c r="K24" s="409"/>
      <c r="L24" s="271"/>
      <c r="M24" s="410"/>
      <c r="N24" s="410"/>
      <c r="O24" s="410">
        <f t="shared" si="1"/>
        <v>0</v>
      </c>
      <c r="P24" s="411"/>
      <c r="Q24" s="293"/>
      <c r="R24" s="192"/>
      <c r="S24" s="192"/>
      <c r="T24" s="192"/>
      <c r="U24" s="192"/>
      <c r="V24" s="192"/>
      <c r="W24" s="192"/>
      <c r="X24" s="192"/>
      <c r="Y24" s="192"/>
      <c r="Z24" s="192"/>
    </row>
    <row r="25" spans="1:26" s="218" customFormat="1" ht="22.7" customHeight="1">
      <c r="A25" s="402">
        <v>18</v>
      </c>
      <c r="B25" s="403" t="s">
        <v>19</v>
      </c>
      <c r="C25" s="412"/>
      <c r="D25" s="232">
        <f t="shared" si="0"/>
        <v>0</v>
      </c>
      <c r="E25" s="413"/>
      <c r="F25" s="413"/>
      <c r="G25" s="414"/>
      <c r="H25" s="414"/>
      <c r="I25" s="407"/>
      <c r="J25" s="408"/>
      <c r="K25" s="409"/>
      <c r="L25" s="271"/>
      <c r="M25" s="410"/>
      <c r="N25" s="410"/>
      <c r="O25" s="410">
        <f t="shared" si="1"/>
        <v>0</v>
      </c>
      <c r="P25" s="411"/>
      <c r="Q25" s="293">
        <f t="shared" si="2"/>
        <v>0</v>
      </c>
      <c r="R25" s="192"/>
      <c r="S25" s="192"/>
      <c r="T25" s="192"/>
      <c r="U25" s="192"/>
      <c r="V25" s="192"/>
      <c r="W25" s="192"/>
      <c r="X25" s="192"/>
      <c r="Y25" s="192"/>
      <c r="Z25" s="192"/>
    </row>
    <row r="26" spans="1:26" s="218" customFormat="1" ht="22.7" customHeight="1">
      <c r="A26" s="402">
        <v>19</v>
      </c>
      <c r="B26" s="403" t="s">
        <v>20</v>
      </c>
      <c r="C26" s="412"/>
      <c r="D26" s="232">
        <f t="shared" si="0"/>
        <v>0</v>
      </c>
      <c r="E26" s="413"/>
      <c r="F26" s="413"/>
      <c r="G26" s="414"/>
      <c r="H26" s="414"/>
      <c r="I26" s="407"/>
      <c r="J26" s="408"/>
      <c r="K26" s="409"/>
      <c r="L26" s="271"/>
      <c r="M26" s="410"/>
      <c r="N26" s="410"/>
      <c r="O26" s="410">
        <f t="shared" si="1"/>
        <v>0</v>
      </c>
      <c r="P26" s="411"/>
      <c r="Q26" s="293">
        <f t="shared" si="2"/>
        <v>0</v>
      </c>
      <c r="R26" s="192"/>
      <c r="S26" s="192"/>
      <c r="T26" s="192"/>
      <c r="U26" s="192"/>
      <c r="V26" s="192"/>
      <c r="W26" s="192"/>
      <c r="X26" s="192"/>
      <c r="Y26" s="192"/>
      <c r="Z26" s="192"/>
    </row>
    <row r="27" spans="1:26" s="218" customFormat="1" ht="22.7" customHeight="1">
      <c r="A27" s="402">
        <v>20</v>
      </c>
      <c r="B27" s="403" t="s">
        <v>21</v>
      </c>
      <c r="C27" s="412"/>
      <c r="D27" s="232">
        <f t="shared" si="0"/>
        <v>0</v>
      </c>
      <c r="E27" s="413"/>
      <c r="F27" s="413"/>
      <c r="G27" s="414"/>
      <c r="H27" s="414"/>
      <c r="I27" s="407"/>
      <c r="J27" s="408"/>
      <c r="K27" s="409"/>
      <c r="L27" s="271"/>
      <c r="M27" s="410"/>
      <c r="N27" s="410"/>
      <c r="O27" s="410">
        <f t="shared" si="1"/>
        <v>0</v>
      </c>
      <c r="P27" s="411"/>
      <c r="Q27" s="293">
        <f t="shared" si="2"/>
        <v>0</v>
      </c>
      <c r="R27" s="192"/>
      <c r="S27" s="192"/>
      <c r="T27" s="192"/>
      <c r="U27" s="192"/>
      <c r="V27" s="192"/>
      <c r="W27" s="192"/>
      <c r="X27" s="192"/>
      <c r="Y27" s="192"/>
      <c r="Z27" s="192"/>
    </row>
    <row r="28" spans="1:26" s="218" customFormat="1" ht="22.7" customHeight="1">
      <c r="A28" s="402">
        <v>21</v>
      </c>
      <c r="B28" s="403" t="s">
        <v>22</v>
      </c>
      <c r="C28" s="412"/>
      <c r="D28" s="232">
        <f t="shared" si="0"/>
        <v>0</v>
      </c>
      <c r="E28" s="413">
        <v>1</v>
      </c>
      <c r="F28" s="413">
        <v>1</v>
      </c>
      <c r="G28" s="414">
        <v>1</v>
      </c>
      <c r="H28" s="414">
        <v>1</v>
      </c>
      <c r="I28" s="407"/>
      <c r="J28" s="408">
        <v>1</v>
      </c>
      <c r="K28" s="409"/>
      <c r="L28" s="271"/>
      <c r="M28" s="410"/>
      <c r="N28" s="410"/>
      <c r="O28" s="410">
        <f t="shared" si="1"/>
        <v>1</v>
      </c>
      <c r="P28" s="411"/>
      <c r="Q28" s="293">
        <f t="shared" si="2"/>
        <v>0</v>
      </c>
      <c r="R28" s="192"/>
      <c r="S28" s="192"/>
      <c r="T28" s="192"/>
      <c r="U28" s="192"/>
      <c r="V28" s="192"/>
      <c r="W28" s="192"/>
      <c r="X28" s="192"/>
      <c r="Y28" s="192"/>
      <c r="Z28" s="192"/>
    </row>
    <row r="29" spans="1:26" s="218" customFormat="1" ht="22.7" customHeight="1">
      <c r="A29" s="402">
        <v>22</v>
      </c>
      <c r="B29" s="403" t="s">
        <v>46</v>
      </c>
      <c r="C29" s="412"/>
      <c r="D29" s="232">
        <f t="shared" si="0"/>
        <v>0</v>
      </c>
      <c r="E29" s="413"/>
      <c r="F29" s="413"/>
      <c r="G29" s="414"/>
      <c r="H29" s="414"/>
      <c r="I29" s="407"/>
      <c r="J29" s="408"/>
      <c r="K29" s="409"/>
      <c r="L29" s="271"/>
      <c r="M29" s="410"/>
      <c r="N29" s="410"/>
      <c r="O29" s="410">
        <f t="shared" si="1"/>
        <v>0</v>
      </c>
      <c r="P29" s="411"/>
      <c r="Q29" s="293">
        <f t="shared" si="2"/>
        <v>0</v>
      </c>
      <c r="R29" s="192"/>
      <c r="S29" s="192"/>
      <c r="T29" s="192"/>
      <c r="U29" s="192"/>
      <c r="V29" s="192"/>
      <c r="W29" s="192"/>
      <c r="X29" s="192"/>
      <c r="Y29" s="192"/>
      <c r="Z29" s="192"/>
    </row>
    <row r="30" spans="1:26" s="218" customFormat="1" ht="22.7" customHeight="1">
      <c r="A30" s="402">
        <v>23</v>
      </c>
      <c r="B30" s="403" t="s">
        <v>23</v>
      </c>
      <c r="C30" s="412"/>
      <c r="D30" s="232">
        <f t="shared" si="0"/>
        <v>0</v>
      </c>
      <c r="E30" s="413"/>
      <c r="F30" s="413"/>
      <c r="G30" s="414"/>
      <c r="H30" s="414"/>
      <c r="I30" s="407"/>
      <c r="J30" s="408"/>
      <c r="K30" s="409"/>
      <c r="L30" s="271"/>
      <c r="M30" s="410"/>
      <c r="N30" s="410"/>
      <c r="O30" s="410">
        <f t="shared" si="1"/>
        <v>0</v>
      </c>
      <c r="P30" s="411"/>
      <c r="Q30" s="293">
        <f t="shared" si="2"/>
        <v>0</v>
      </c>
      <c r="R30" s="192"/>
      <c r="S30" s="192"/>
      <c r="T30" s="192"/>
      <c r="U30" s="192"/>
      <c r="V30" s="192"/>
      <c r="W30" s="192"/>
      <c r="X30" s="192"/>
      <c r="Y30" s="192"/>
      <c r="Z30" s="192"/>
    </row>
    <row r="31" spans="1:26" s="218" customFormat="1" ht="22.7" customHeight="1">
      <c r="A31" s="402">
        <v>24</v>
      </c>
      <c r="B31" s="403" t="s">
        <v>24</v>
      </c>
      <c r="C31" s="412">
        <v>3</v>
      </c>
      <c r="D31" s="232">
        <f t="shared" si="0"/>
        <v>2.4000000000000004</v>
      </c>
      <c r="E31" s="413">
        <v>3</v>
      </c>
      <c r="F31" s="413">
        <v>3</v>
      </c>
      <c r="G31" s="416">
        <v>1</v>
      </c>
      <c r="H31" s="416">
        <v>1</v>
      </c>
      <c r="I31" s="417"/>
      <c r="J31" s="418">
        <v>2</v>
      </c>
      <c r="K31" s="419"/>
      <c r="L31" s="420"/>
      <c r="M31" s="421">
        <v>1</v>
      </c>
      <c r="N31" s="421"/>
      <c r="O31" s="421">
        <f t="shared" si="1"/>
        <v>3</v>
      </c>
      <c r="P31" s="411"/>
      <c r="Q31" s="415">
        <f t="shared" si="2"/>
        <v>-2</v>
      </c>
      <c r="R31" s="1176" t="s">
        <v>215</v>
      </c>
      <c r="S31" s="192"/>
      <c r="T31" s="192"/>
      <c r="U31" s="192"/>
      <c r="V31" s="192"/>
      <c r="W31" s="192"/>
      <c r="X31" s="192"/>
      <c r="Y31" s="192"/>
      <c r="Z31" s="192"/>
    </row>
    <row r="32" spans="1:26" s="218" customFormat="1" ht="22.7" customHeight="1">
      <c r="A32" s="402">
        <v>25</v>
      </c>
      <c r="B32" s="403" t="s">
        <v>43</v>
      </c>
      <c r="C32" s="412"/>
      <c r="D32" s="232">
        <f>+C32*0.8</f>
        <v>0</v>
      </c>
      <c r="E32" s="413"/>
      <c r="F32" s="413"/>
      <c r="G32" s="414"/>
      <c r="H32" s="414"/>
      <c r="I32" s="407">
        <v>1</v>
      </c>
      <c r="J32" s="408"/>
      <c r="K32" s="409"/>
      <c r="L32" s="271"/>
      <c r="M32" s="410"/>
      <c r="N32" s="410"/>
      <c r="O32" s="410">
        <f>SUM(I32:N32)</f>
        <v>1</v>
      </c>
      <c r="P32" s="411"/>
      <c r="Q32" s="415">
        <f t="shared" si="2"/>
        <v>-1</v>
      </c>
      <c r="R32" s="201"/>
      <c r="S32" s="201"/>
      <c r="T32" s="201"/>
    </row>
    <row r="33" spans="1:27" s="218" customFormat="1" ht="22.7" customHeight="1">
      <c r="A33" s="402">
        <v>26</v>
      </c>
      <c r="B33" s="403" t="s">
        <v>25</v>
      </c>
      <c r="C33" s="412">
        <v>1</v>
      </c>
      <c r="D33" s="232">
        <f t="shared" si="0"/>
        <v>0.8</v>
      </c>
      <c r="E33" s="413">
        <v>2</v>
      </c>
      <c r="F33" s="413">
        <v>2</v>
      </c>
      <c r="G33" s="414">
        <v>2</v>
      </c>
      <c r="H33" s="414">
        <v>2</v>
      </c>
      <c r="I33" s="407">
        <v>1</v>
      </c>
      <c r="J33" s="408"/>
      <c r="K33" s="409"/>
      <c r="L33" s="271"/>
      <c r="M33" s="410">
        <v>1</v>
      </c>
      <c r="N33" s="410"/>
      <c r="O33" s="410">
        <f t="shared" si="1"/>
        <v>2</v>
      </c>
      <c r="P33" s="411"/>
      <c r="Q33" s="293">
        <f t="shared" si="2"/>
        <v>0</v>
      </c>
      <c r="R33" s="192"/>
      <c r="S33" s="192"/>
      <c r="T33" s="192"/>
      <c r="U33" s="192"/>
      <c r="V33" s="192"/>
      <c r="W33" s="192"/>
      <c r="X33" s="192"/>
      <c r="Y33" s="192"/>
      <c r="Z33" s="192"/>
    </row>
    <row r="34" spans="1:27" s="218" customFormat="1" ht="22.7" customHeight="1">
      <c r="A34" s="402">
        <v>27</v>
      </c>
      <c r="B34" s="403" t="s">
        <v>27</v>
      </c>
      <c r="C34" s="412"/>
      <c r="D34" s="232">
        <f t="shared" si="0"/>
        <v>0</v>
      </c>
      <c r="E34" s="413"/>
      <c r="F34" s="413"/>
      <c r="G34" s="416">
        <v>1</v>
      </c>
      <c r="H34" s="416">
        <v>1</v>
      </c>
      <c r="I34" s="407"/>
      <c r="J34" s="408"/>
      <c r="K34" s="409"/>
      <c r="L34" s="271"/>
      <c r="M34" s="410"/>
      <c r="N34" s="410"/>
      <c r="O34" s="410">
        <f t="shared" si="1"/>
        <v>0</v>
      </c>
      <c r="P34" s="411"/>
      <c r="Q34" s="293">
        <f t="shared" si="2"/>
        <v>1</v>
      </c>
      <c r="R34" s="1177" t="s">
        <v>216</v>
      </c>
      <c r="S34" s="192"/>
      <c r="T34" s="192"/>
      <c r="U34" s="192"/>
      <c r="V34" s="192"/>
      <c r="W34" s="192"/>
      <c r="X34" s="192"/>
      <c r="Y34" s="192"/>
      <c r="Z34" s="192"/>
    </row>
    <row r="35" spans="1:27" s="218" customFormat="1" ht="22.7" customHeight="1">
      <c r="A35" s="402">
        <v>28</v>
      </c>
      <c r="B35" s="403" t="s">
        <v>35</v>
      </c>
      <c r="C35" s="412"/>
      <c r="D35" s="232">
        <f t="shared" si="0"/>
        <v>0</v>
      </c>
      <c r="E35" s="413">
        <v>12</v>
      </c>
      <c r="F35" s="413">
        <v>10</v>
      </c>
      <c r="G35" s="414">
        <v>12</v>
      </c>
      <c r="H35" s="414">
        <v>10</v>
      </c>
      <c r="I35" s="407">
        <v>2</v>
      </c>
      <c r="J35" s="408">
        <v>1</v>
      </c>
      <c r="K35" s="409"/>
      <c r="L35" s="271"/>
      <c r="M35" s="410">
        <v>1</v>
      </c>
      <c r="N35" s="410"/>
      <c r="O35" s="410">
        <f t="shared" si="1"/>
        <v>4</v>
      </c>
      <c r="P35" s="411"/>
      <c r="Q35" s="293">
        <v>5</v>
      </c>
      <c r="R35" s="201"/>
      <c r="S35" s="201"/>
      <c r="T35" s="201"/>
    </row>
    <row r="36" spans="1:27" s="218" customFormat="1" ht="22.7" customHeight="1">
      <c r="A36" s="402">
        <v>29</v>
      </c>
      <c r="B36" s="403" t="s">
        <v>42</v>
      </c>
      <c r="C36" s="412"/>
      <c r="D36" s="232">
        <f t="shared" si="0"/>
        <v>0</v>
      </c>
      <c r="E36" s="413"/>
      <c r="F36" s="413"/>
      <c r="G36" s="414"/>
      <c r="H36" s="414"/>
      <c r="I36" s="407">
        <v>1</v>
      </c>
      <c r="J36" s="408"/>
      <c r="K36" s="409"/>
      <c r="L36" s="271"/>
      <c r="M36" s="410"/>
      <c r="N36" s="410"/>
      <c r="O36" s="410">
        <f t="shared" si="1"/>
        <v>1</v>
      </c>
      <c r="P36" s="411"/>
      <c r="Q36" s="293"/>
      <c r="R36" s="201"/>
      <c r="S36" s="201"/>
      <c r="T36" s="201"/>
    </row>
    <row r="37" spans="1:27" s="218" customFormat="1" ht="22.7" customHeight="1">
      <c r="A37" s="402">
        <v>30</v>
      </c>
      <c r="B37" s="403" t="s">
        <v>54</v>
      </c>
      <c r="C37" s="422">
        <v>2</v>
      </c>
      <c r="D37" s="232">
        <f t="shared" si="0"/>
        <v>1.6</v>
      </c>
      <c r="E37" s="423">
        <v>3</v>
      </c>
      <c r="F37" s="423">
        <v>3</v>
      </c>
      <c r="G37" s="424">
        <v>3</v>
      </c>
      <c r="H37" s="424">
        <v>3</v>
      </c>
      <c r="I37" s="407"/>
      <c r="J37" s="408">
        <v>1</v>
      </c>
      <c r="K37" s="409"/>
      <c r="L37" s="425"/>
      <c r="M37" s="410"/>
      <c r="N37" s="410"/>
      <c r="O37" s="410">
        <f t="shared" si="1"/>
        <v>1</v>
      </c>
      <c r="P37" s="411"/>
      <c r="Q37" s="293">
        <f t="shared" si="2"/>
        <v>2</v>
      </c>
      <c r="R37" s="201"/>
      <c r="S37" s="201"/>
      <c r="T37" s="201"/>
      <c r="U37" s="201"/>
      <c r="V37" s="201"/>
      <c r="W37" s="201"/>
      <c r="X37" s="201"/>
      <c r="Y37" s="201"/>
      <c r="Z37" s="201"/>
    </row>
    <row r="38" spans="1:27" s="218" customFormat="1" ht="22.7" customHeight="1">
      <c r="A38" s="157"/>
      <c r="B38" s="263" t="s">
        <v>4</v>
      </c>
      <c r="C38" s="265">
        <f t="shared" ref="C38:N38" si="3">SUM(C8:C37)</f>
        <v>96.322000000000003</v>
      </c>
      <c r="D38" s="265">
        <f t="shared" si="3"/>
        <v>77.057600000000008</v>
      </c>
      <c r="E38" s="266">
        <f t="shared" si="3"/>
        <v>99.85</v>
      </c>
      <c r="F38" s="266">
        <f t="shared" si="3"/>
        <v>83.570000000000007</v>
      </c>
      <c r="G38" s="426">
        <f t="shared" si="3"/>
        <v>98</v>
      </c>
      <c r="H38" s="426">
        <f t="shared" si="3"/>
        <v>85</v>
      </c>
      <c r="I38" s="315">
        <f t="shared" si="3"/>
        <v>58</v>
      </c>
      <c r="J38" s="315">
        <f t="shared" si="3"/>
        <v>11</v>
      </c>
      <c r="K38" s="427">
        <f t="shared" si="3"/>
        <v>0</v>
      </c>
      <c r="L38" s="427">
        <f t="shared" si="3"/>
        <v>0</v>
      </c>
      <c r="M38" s="427">
        <f t="shared" si="3"/>
        <v>6</v>
      </c>
      <c r="N38" s="427">
        <f t="shared" si="3"/>
        <v>0</v>
      </c>
      <c r="O38" s="315">
        <f>SUM(I38:N38)</f>
        <v>75</v>
      </c>
      <c r="P38" s="316"/>
      <c r="Q38" s="288">
        <f t="shared" si="2"/>
        <v>10</v>
      </c>
      <c r="R38" s="192"/>
      <c r="S38" s="192"/>
      <c r="T38" s="192"/>
    </row>
    <row r="39" spans="1:27" s="218" customFormat="1">
      <c r="A39" s="157"/>
      <c r="B39" s="157" t="s">
        <v>83</v>
      </c>
      <c r="C39" s="375"/>
      <c r="D39" s="375"/>
      <c r="E39" s="428">
        <v>58.46</v>
      </c>
      <c r="F39" s="428">
        <v>46.77</v>
      </c>
      <c r="G39" s="375"/>
      <c r="H39" s="375"/>
      <c r="I39" s="157"/>
      <c r="J39" s="157"/>
      <c r="K39" s="273"/>
      <c r="L39" s="379"/>
      <c r="M39" s="380"/>
      <c r="N39" s="157"/>
      <c r="O39" s="157"/>
      <c r="P39" s="157"/>
      <c r="Q39" s="192"/>
      <c r="R39" s="192"/>
      <c r="S39" s="192"/>
      <c r="T39" s="192"/>
      <c r="U39" s="192"/>
      <c r="V39" s="192"/>
      <c r="W39" s="192"/>
      <c r="X39" s="192"/>
      <c r="Y39" s="192"/>
      <c r="Z39" s="192"/>
      <c r="AA39" s="192"/>
    </row>
    <row r="40" spans="1:27" s="218" customFormat="1">
      <c r="A40" s="157"/>
      <c r="B40" s="157" t="s">
        <v>84</v>
      </c>
      <c r="C40" s="375"/>
      <c r="D40" s="375"/>
      <c r="E40" s="428">
        <v>17</v>
      </c>
      <c r="F40" s="428">
        <v>13.6</v>
      </c>
      <c r="G40" s="375"/>
      <c r="H40" s="375"/>
      <c r="I40" s="157"/>
      <c r="J40" s="157"/>
      <c r="K40" s="273"/>
      <c r="L40" s="379"/>
      <c r="M40" s="380"/>
      <c r="N40" s="157"/>
      <c r="O40" s="157"/>
      <c r="P40" s="157"/>
      <c r="Q40" s="192"/>
      <c r="R40" s="192"/>
      <c r="S40" s="192"/>
      <c r="T40" s="192"/>
      <c r="U40" s="192"/>
      <c r="V40" s="192"/>
      <c r="W40" s="192"/>
      <c r="X40" s="192"/>
      <c r="Y40" s="192"/>
      <c r="Z40" s="192"/>
      <c r="AA40" s="192"/>
    </row>
    <row r="41" spans="1:27" s="202" customFormat="1">
      <c r="A41" s="194" t="s">
        <v>28</v>
      </c>
      <c r="B41" s="195"/>
      <c r="C41" s="271"/>
      <c r="D41" s="271"/>
      <c r="E41" s="429"/>
      <c r="F41" s="429"/>
      <c r="G41" s="273"/>
      <c r="H41" s="273"/>
      <c r="I41" s="196"/>
      <c r="J41" s="199"/>
      <c r="K41" s="195"/>
      <c r="L41" s="195"/>
      <c r="M41" s="199"/>
      <c r="N41" s="200"/>
      <c r="O41" s="200"/>
      <c r="P41" s="200"/>
      <c r="Q41" s="192"/>
      <c r="R41" s="192"/>
      <c r="S41" s="192"/>
      <c r="T41" s="192"/>
      <c r="U41" s="192"/>
    </row>
    <row r="42" spans="1:27" s="202" customFormat="1">
      <c r="A42" s="194"/>
      <c r="B42" s="194" t="s">
        <v>29</v>
      </c>
      <c r="C42" s="271"/>
      <c r="D42" s="271"/>
      <c r="E42" s="429"/>
      <c r="F42" s="429"/>
      <c r="G42" s="273"/>
      <c r="H42" s="273"/>
      <c r="I42" s="196"/>
      <c r="J42" s="199"/>
      <c r="K42" s="195"/>
      <c r="L42" s="195"/>
      <c r="M42" s="199"/>
      <c r="N42" s="200"/>
      <c r="O42" s="200"/>
      <c r="P42" s="200"/>
      <c r="Q42" s="192"/>
      <c r="R42" s="192"/>
      <c r="S42" s="192"/>
      <c r="T42" s="192"/>
      <c r="U42" s="192"/>
    </row>
    <row r="43" spans="1:27" s="218" customFormat="1" ht="37.5">
      <c r="A43" s="391" t="s">
        <v>3</v>
      </c>
      <c r="B43" s="275" t="s">
        <v>30</v>
      </c>
      <c r="C43" s="276" t="s">
        <v>76</v>
      </c>
      <c r="D43" s="277"/>
      <c r="E43" s="278" t="s">
        <v>57</v>
      </c>
      <c r="F43" s="279"/>
      <c r="G43" s="276" t="s">
        <v>101</v>
      </c>
      <c r="H43" s="283"/>
      <c r="I43" s="1238" t="s">
        <v>39</v>
      </c>
      <c r="J43" s="1239"/>
      <c r="K43" s="1239"/>
      <c r="L43" s="1239"/>
      <c r="M43" s="1239"/>
      <c r="N43" s="1239"/>
      <c r="O43" s="1240"/>
      <c r="P43" s="282" t="s">
        <v>58</v>
      </c>
      <c r="Q43" s="283" t="s">
        <v>58</v>
      </c>
      <c r="R43" s="192"/>
    </row>
    <row r="44" spans="1:27" s="218" customFormat="1" ht="48.75" customHeight="1">
      <c r="A44" s="394"/>
      <c r="B44" s="264"/>
      <c r="C44" s="135" t="s">
        <v>77</v>
      </c>
      <c r="D44" s="285" t="s">
        <v>78</v>
      </c>
      <c r="E44" s="286" t="s">
        <v>55</v>
      </c>
      <c r="F44" s="287" t="s">
        <v>56</v>
      </c>
      <c r="G44" s="301" t="s">
        <v>55</v>
      </c>
      <c r="H44" s="241" t="s">
        <v>56</v>
      </c>
      <c r="I44" s="397" t="s">
        <v>5</v>
      </c>
      <c r="J44" s="397" t="s">
        <v>6</v>
      </c>
      <c r="K44" s="398" t="s">
        <v>40</v>
      </c>
      <c r="L44" s="397" t="s">
        <v>41</v>
      </c>
      <c r="M44" s="399" t="s">
        <v>49</v>
      </c>
      <c r="N44" s="399" t="s">
        <v>48</v>
      </c>
      <c r="O44" s="400" t="s">
        <v>4</v>
      </c>
      <c r="P44" s="292" t="s">
        <v>55</v>
      </c>
      <c r="Q44" s="293" t="s">
        <v>56</v>
      </c>
      <c r="R44" s="192"/>
    </row>
    <row r="45" spans="1:27" s="218" customFormat="1">
      <c r="A45" s="284">
        <v>1</v>
      </c>
      <c r="B45" s="403" t="s">
        <v>102</v>
      </c>
      <c r="C45" s="431">
        <v>25</v>
      </c>
      <c r="D45" s="431">
        <f>+C45*0.8</f>
        <v>20</v>
      </c>
      <c r="E45" s="432">
        <v>23</v>
      </c>
      <c r="F45" s="432">
        <v>17</v>
      </c>
      <c r="G45" s="301"/>
      <c r="H45" s="241">
        <v>7</v>
      </c>
      <c r="I45" s="433"/>
      <c r="J45" s="434">
        <v>3</v>
      </c>
      <c r="K45" s="435"/>
      <c r="L45" s="433"/>
      <c r="M45" s="284">
        <v>1</v>
      </c>
      <c r="N45" s="284">
        <v>1</v>
      </c>
      <c r="O45" s="435">
        <f>SUM(I45:N45)</f>
        <v>5</v>
      </c>
      <c r="P45" s="436"/>
      <c r="Q45" s="293"/>
      <c r="R45" s="192" t="s">
        <v>222</v>
      </c>
    </row>
    <row r="46" spans="1:27" s="218" customFormat="1">
      <c r="A46" s="284">
        <v>2</v>
      </c>
      <c r="B46" s="403" t="s">
        <v>103</v>
      </c>
      <c r="C46" s="244"/>
      <c r="D46" s="431">
        <f t="shared" ref="D46:D56" si="4">+C46*0.8</f>
        <v>0</v>
      </c>
      <c r="E46" s="437">
        <v>2</v>
      </c>
      <c r="F46" s="437">
        <v>2</v>
      </c>
      <c r="G46" s="307"/>
      <c r="H46" s="305">
        <v>2</v>
      </c>
      <c r="I46" s="433"/>
      <c r="J46" s="284">
        <v>1</v>
      </c>
      <c r="K46" s="284"/>
      <c r="L46" s="434">
        <v>1</v>
      </c>
      <c r="M46" s="435"/>
      <c r="N46" s="435"/>
      <c r="O46" s="435">
        <f>SUM(I46:N46)</f>
        <v>2</v>
      </c>
      <c r="P46" s="438"/>
      <c r="Q46" s="411"/>
      <c r="R46" s="192"/>
    </row>
    <row r="47" spans="1:27" s="218" customFormat="1">
      <c r="A47" s="284">
        <v>3</v>
      </c>
      <c r="B47" s="403" t="s">
        <v>104</v>
      </c>
      <c r="C47" s="244">
        <v>5</v>
      </c>
      <c r="D47" s="431">
        <f t="shared" si="4"/>
        <v>4</v>
      </c>
      <c r="E47" s="437">
        <v>5</v>
      </c>
      <c r="F47" s="437">
        <v>4</v>
      </c>
      <c r="G47" s="244"/>
      <c r="H47" s="305">
        <v>4</v>
      </c>
      <c r="I47" s="434">
        <v>1</v>
      </c>
      <c r="J47" s="284">
        <v>1</v>
      </c>
      <c r="K47" s="284">
        <v>1</v>
      </c>
      <c r="L47" s="434">
        <v>1</v>
      </c>
      <c r="M47" s="435">
        <v>1</v>
      </c>
      <c r="N47" s="435"/>
      <c r="O47" s="435">
        <f t="shared" ref="O47:O56" si="5">SUM(I47:N47)</f>
        <v>5</v>
      </c>
      <c r="P47" s="411"/>
      <c r="Q47" s="411"/>
      <c r="R47" s="192"/>
    </row>
    <row r="48" spans="1:27" s="218" customFormat="1">
      <c r="A48" s="284">
        <v>4</v>
      </c>
      <c r="B48" s="403" t="s">
        <v>105</v>
      </c>
      <c r="C48" s="244">
        <v>4</v>
      </c>
      <c r="D48" s="431">
        <f t="shared" si="4"/>
        <v>3.2</v>
      </c>
      <c r="E48" s="437">
        <v>5</v>
      </c>
      <c r="F48" s="437">
        <v>4</v>
      </c>
      <c r="G48" s="244"/>
      <c r="H48" s="305">
        <v>4</v>
      </c>
      <c r="I48" s="433"/>
      <c r="J48" s="284">
        <v>2</v>
      </c>
      <c r="K48" s="434">
        <v>1</v>
      </c>
      <c r="L48" s="434">
        <v>1</v>
      </c>
      <c r="M48" s="435"/>
      <c r="N48" s="435"/>
      <c r="O48" s="435">
        <f t="shared" si="5"/>
        <v>4</v>
      </c>
      <c r="P48" s="411"/>
      <c r="Q48" s="411"/>
      <c r="R48" s="192"/>
    </row>
    <row r="49" spans="1:26" s="218" customFormat="1">
      <c r="A49" s="284">
        <v>5</v>
      </c>
      <c r="B49" s="403" t="s">
        <v>106</v>
      </c>
      <c r="C49" s="244"/>
      <c r="D49" s="431">
        <f t="shared" si="4"/>
        <v>0</v>
      </c>
      <c r="E49" s="437">
        <v>1</v>
      </c>
      <c r="F49" s="437">
        <v>1</v>
      </c>
      <c r="G49" s="244"/>
      <c r="H49" s="305">
        <v>1</v>
      </c>
      <c r="I49" s="433"/>
      <c r="J49" s="284"/>
      <c r="K49" s="284"/>
      <c r="L49" s="433"/>
      <c r="M49" s="435"/>
      <c r="N49" s="435"/>
      <c r="O49" s="435">
        <f t="shared" si="5"/>
        <v>0</v>
      </c>
      <c r="P49" s="411"/>
      <c r="Q49" s="411"/>
      <c r="R49" s="192"/>
    </row>
    <row r="50" spans="1:26" s="218" customFormat="1">
      <c r="A50" s="284">
        <v>6</v>
      </c>
      <c r="B50" s="403" t="s">
        <v>107</v>
      </c>
      <c r="C50" s="244"/>
      <c r="D50" s="431">
        <f t="shared" si="4"/>
        <v>0</v>
      </c>
      <c r="E50" s="437">
        <v>2</v>
      </c>
      <c r="F50" s="437">
        <v>2</v>
      </c>
      <c r="G50" s="244"/>
      <c r="H50" s="305">
        <v>2</v>
      </c>
      <c r="I50" s="433"/>
      <c r="J50" s="284">
        <v>1</v>
      </c>
      <c r="K50" s="284">
        <v>1</v>
      </c>
      <c r="L50" s="433"/>
      <c r="M50" s="435"/>
      <c r="N50" s="435"/>
      <c r="O50" s="435">
        <f t="shared" si="5"/>
        <v>2</v>
      </c>
      <c r="P50" s="411"/>
      <c r="Q50" s="411"/>
      <c r="R50" s="192"/>
    </row>
    <row r="51" spans="1:26" s="218" customFormat="1">
      <c r="A51" s="284">
        <v>7</v>
      </c>
      <c r="B51" s="403" t="s">
        <v>50</v>
      </c>
      <c r="C51" s="244">
        <v>4</v>
      </c>
      <c r="D51" s="431">
        <f t="shared" si="4"/>
        <v>3.2</v>
      </c>
      <c r="E51" s="437"/>
      <c r="F51" s="437">
        <v>5</v>
      </c>
      <c r="G51" s="244"/>
      <c r="H51" s="305">
        <v>3</v>
      </c>
      <c r="I51" s="433"/>
      <c r="J51" s="435">
        <v>2</v>
      </c>
      <c r="K51" s="284"/>
      <c r="L51" s="434"/>
      <c r="M51" s="435"/>
      <c r="N51" s="435"/>
      <c r="O51" s="435">
        <f t="shared" si="5"/>
        <v>2</v>
      </c>
      <c r="P51" s="411"/>
      <c r="Q51" s="411"/>
      <c r="R51" s="192"/>
    </row>
    <row r="52" spans="1:26" s="218" customFormat="1">
      <c r="A52" s="284">
        <v>8</v>
      </c>
      <c r="B52" s="403" t="s">
        <v>51</v>
      </c>
      <c r="C52" s="244"/>
      <c r="D52" s="431">
        <f t="shared" si="4"/>
        <v>0</v>
      </c>
      <c r="E52" s="437"/>
      <c r="F52" s="437">
        <v>15</v>
      </c>
      <c r="G52" s="244"/>
      <c r="H52" s="305">
        <v>15</v>
      </c>
      <c r="I52" s="433"/>
      <c r="J52" s="284">
        <v>5</v>
      </c>
      <c r="K52" s="284"/>
      <c r="L52" s="433"/>
      <c r="M52" s="435"/>
      <c r="N52" s="435">
        <v>1</v>
      </c>
      <c r="O52" s="435">
        <f t="shared" si="5"/>
        <v>6</v>
      </c>
      <c r="P52" s="411"/>
      <c r="Q52" s="411"/>
      <c r="R52" s="192"/>
    </row>
    <row r="53" spans="1:26" s="218" customFormat="1">
      <c r="A53" s="284">
        <v>9</v>
      </c>
      <c r="B53" s="403" t="s">
        <v>108</v>
      </c>
      <c r="C53" s="244"/>
      <c r="D53" s="431">
        <f t="shared" si="4"/>
        <v>0</v>
      </c>
      <c r="E53" s="437"/>
      <c r="F53" s="437">
        <v>3</v>
      </c>
      <c r="G53" s="244"/>
      <c r="H53" s="305">
        <v>4</v>
      </c>
      <c r="I53" s="433"/>
      <c r="J53" s="284">
        <v>3</v>
      </c>
      <c r="K53" s="284"/>
      <c r="L53" s="433"/>
      <c r="M53" s="435"/>
      <c r="N53" s="435">
        <v>1</v>
      </c>
      <c r="O53" s="435">
        <f t="shared" si="5"/>
        <v>4</v>
      </c>
      <c r="P53" s="411"/>
      <c r="Q53" s="411"/>
      <c r="R53" s="192"/>
    </row>
    <row r="54" spans="1:26" s="218" customFormat="1">
      <c r="A54" s="284">
        <v>10</v>
      </c>
      <c r="B54" s="403" t="s">
        <v>52</v>
      </c>
      <c r="C54" s="244"/>
      <c r="D54" s="431">
        <f t="shared" si="4"/>
        <v>0</v>
      </c>
      <c r="E54" s="437"/>
      <c r="F54" s="437">
        <v>1</v>
      </c>
      <c r="G54" s="244"/>
      <c r="H54" s="305">
        <v>1</v>
      </c>
      <c r="I54" s="433"/>
      <c r="J54" s="284">
        <v>1</v>
      </c>
      <c r="K54" s="284"/>
      <c r="L54" s="434">
        <v>2</v>
      </c>
      <c r="M54" s="435"/>
      <c r="N54" s="435"/>
      <c r="O54" s="435">
        <f t="shared" si="5"/>
        <v>3</v>
      </c>
      <c r="P54" s="411"/>
      <c r="Q54" s="411"/>
      <c r="R54" s="192"/>
    </row>
    <row r="55" spans="1:26" s="218" customFormat="1">
      <c r="A55" s="284">
        <v>11</v>
      </c>
      <c r="B55" s="403" t="s">
        <v>53</v>
      </c>
      <c r="C55" s="254"/>
      <c r="D55" s="431">
        <f t="shared" si="4"/>
        <v>0</v>
      </c>
      <c r="E55" s="437"/>
      <c r="F55" s="437">
        <v>6</v>
      </c>
      <c r="G55" s="254"/>
      <c r="H55" s="311">
        <v>5</v>
      </c>
      <c r="I55" s="433"/>
      <c r="J55" s="284">
        <v>3</v>
      </c>
      <c r="K55" s="284"/>
      <c r="L55" s="434">
        <v>2</v>
      </c>
      <c r="M55" s="435"/>
      <c r="N55" s="435"/>
      <c r="O55" s="435">
        <f t="shared" si="5"/>
        <v>5</v>
      </c>
      <c r="P55" s="411"/>
      <c r="Q55" s="411"/>
      <c r="R55" s="201"/>
    </row>
    <row r="56" spans="1:26" s="218" customFormat="1">
      <c r="A56" s="284">
        <v>12</v>
      </c>
      <c r="B56" s="243" t="s">
        <v>109</v>
      </c>
      <c r="C56" s="244">
        <v>2</v>
      </c>
      <c r="D56" s="431">
        <f t="shared" si="4"/>
        <v>1.6</v>
      </c>
      <c r="E56" s="437"/>
      <c r="F56" s="437"/>
      <c r="G56" s="244"/>
      <c r="H56" s="244"/>
      <c r="I56" s="433"/>
      <c r="J56" s="284"/>
      <c r="K56" s="434"/>
      <c r="L56" s="434"/>
      <c r="M56" s="435"/>
      <c r="N56" s="435"/>
      <c r="O56" s="435">
        <f t="shared" si="5"/>
        <v>0</v>
      </c>
      <c r="P56" s="411"/>
      <c r="Q56" s="411"/>
      <c r="R56" s="201"/>
    </row>
    <row r="57" spans="1:26" s="218" customFormat="1">
      <c r="A57" s="263"/>
      <c r="B57" s="263" t="s">
        <v>4</v>
      </c>
      <c r="C57" s="288">
        <f>SUM(C45:C56)</f>
        <v>40</v>
      </c>
      <c r="D57" s="288">
        <f t="shared" ref="D57:F57" si="6">SUM(D45:D55)</f>
        <v>30.4</v>
      </c>
      <c r="E57" s="287">
        <f t="shared" si="6"/>
        <v>38</v>
      </c>
      <c r="F57" s="287">
        <f t="shared" si="6"/>
        <v>60</v>
      </c>
      <c r="G57" s="316"/>
      <c r="H57" s="288">
        <f>SUM(H45:H56)</f>
        <v>48</v>
      </c>
      <c r="I57" s="315">
        <f>SUM(I45:I55)</f>
        <v>1</v>
      </c>
      <c r="J57" s="315">
        <f>SUM(J45:J56)</f>
        <v>22</v>
      </c>
      <c r="K57" s="315">
        <f>SUM(K45:K56)</f>
        <v>3</v>
      </c>
      <c r="L57" s="315">
        <f>SUM(L45:L56)</f>
        <v>7</v>
      </c>
      <c r="M57" s="315">
        <f>SUM(M45:M55)</f>
        <v>2</v>
      </c>
      <c r="N57" s="315">
        <f>SUM(N45:N56)</f>
        <v>3</v>
      </c>
      <c r="O57" s="439">
        <f>SUM(O45:O55)</f>
        <v>38</v>
      </c>
      <c r="P57" s="316"/>
      <c r="Q57" s="316"/>
      <c r="R57" s="192"/>
    </row>
    <row r="58" spans="1:26" s="202" customFormat="1">
      <c r="A58" s="194"/>
      <c r="B58" s="194" t="s">
        <v>31</v>
      </c>
      <c r="C58" s="196"/>
      <c r="D58" s="199"/>
      <c r="E58" s="274"/>
      <c r="F58" s="317"/>
      <c r="G58" s="440"/>
      <c r="H58" s="192"/>
      <c r="I58" s="195"/>
      <c r="J58" s="195"/>
      <c r="K58" s="199"/>
      <c r="L58" s="200"/>
      <c r="M58" s="319"/>
      <c r="N58" s="195"/>
      <c r="O58" s="195"/>
      <c r="P58" s="195"/>
      <c r="Q58" s="192"/>
      <c r="R58" s="192"/>
      <c r="S58" s="192"/>
      <c r="T58" s="192"/>
      <c r="U58" s="192"/>
    </row>
    <row r="59" spans="1:26" s="218" customFormat="1" ht="37.5">
      <c r="A59" s="275"/>
      <c r="B59" s="275"/>
      <c r="C59" s="276" t="s">
        <v>76</v>
      </c>
      <c r="D59" s="277"/>
      <c r="E59" s="278" t="s">
        <v>57</v>
      </c>
      <c r="F59" s="279"/>
      <c r="G59" s="276" t="s">
        <v>101</v>
      </c>
      <c r="H59" s="283"/>
      <c r="I59" s="1241" t="s">
        <v>39</v>
      </c>
      <c r="J59" s="1242"/>
      <c r="K59" s="1242"/>
      <c r="L59" s="1242"/>
      <c r="M59" s="1242"/>
      <c r="N59" s="1242"/>
      <c r="O59" s="1243"/>
      <c r="P59" s="282" t="s">
        <v>58</v>
      </c>
      <c r="Q59" s="283" t="s">
        <v>58</v>
      </c>
      <c r="R59" s="192"/>
      <c r="S59" s="192"/>
      <c r="T59" s="192"/>
    </row>
    <row r="60" spans="1:26" s="218" customFormat="1" ht="105.75">
      <c r="A60" s="264"/>
      <c r="B60" s="264" t="s">
        <v>32</v>
      </c>
      <c r="C60" s="135" t="s">
        <v>80</v>
      </c>
      <c r="D60" s="136" t="s">
        <v>111</v>
      </c>
      <c r="E60" s="286" t="s">
        <v>55</v>
      </c>
      <c r="F60" s="287" t="s">
        <v>56</v>
      </c>
      <c r="G60" s="301" t="s">
        <v>55</v>
      </c>
      <c r="H60" s="241" t="s">
        <v>56</v>
      </c>
      <c r="I60" s="397" t="s">
        <v>5</v>
      </c>
      <c r="J60" s="397" t="s">
        <v>6</v>
      </c>
      <c r="K60" s="398" t="s">
        <v>40</v>
      </c>
      <c r="L60" s="397" t="s">
        <v>41</v>
      </c>
      <c r="M60" s="399" t="s">
        <v>49</v>
      </c>
      <c r="N60" s="399" t="s">
        <v>48</v>
      </c>
      <c r="O60" s="400" t="s">
        <v>4</v>
      </c>
      <c r="P60" s="401" t="s">
        <v>55</v>
      </c>
      <c r="Q60" s="288" t="s">
        <v>56</v>
      </c>
      <c r="R60" s="192"/>
      <c r="S60" s="192"/>
      <c r="T60" s="192"/>
    </row>
    <row r="61" spans="1:26" s="202" customFormat="1">
      <c r="A61" s="441" t="s">
        <v>33</v>
      </c>
      <c r="B61" s="442" t="s">
        <v>34</v>
      </c>
      <c r="C61" s="232"/>
      <c r="D61" s="232"/>
      <c r="E61" s="295"/>
      <c r="F61" s="295"/>
      <c r="G61" s="232"/>
      <c r="H61" s="232"/>
      <c r="I61" s="443"/>
      <c r="J61" s="345"/>
      <c r="K61" s="346"/>
      <c r="L61" s="347"/>
      <c r="M61" s="344"/>
      <c r="N61" s="344"/>
      <c r="O61" s="344">
        <f>SUM(P52:P60)</f>
        <v>0</v>
      </c>
      <c r="P61" s="411"/>
      <c r="Q61" s="411"/>
      <c r="R61" s="192"/>
      <c r="S61" s="192"/>
      <c r="T61" s="192"/>
    </row>
    <row r="62" spans="1:26" s="218" customFormat="1">
      <c r="A62" s="402">
        <v>1</v>
      </c>
      <c r="B62" s="444" t="s">
        <v>9</v>
      </c>
      <c r="C62" s="412">
        <f>32.134+19.202</f>
        <v>51.335999999999999</v>
      </c>
      <c r="D62" s="445">
        <f>+C62*0.3</f>
        <v>15.400799999999998</v>
      </c>
      <c r="E62" s="303"/>
      <c r="F62" s="303"/>
      <c r="G62" s="244"/>
      <c r="H62" s="244"/>
      <c r="I62" s="273"/>
      <c r="J62" s="434">
        <v>4</v>
      </c>
      <c r="K62" s="379"/>
      <c r="L62" s="434">
        <v>6</v>
      </c>
      <c r="M62" s="284">
        <v>5</v>
      </c>
      <c r="N62" s="284">
        <v>1</v>
      </c>
      <c r="O62" s="284">
        <f>SUM(P53:P61)</f>
        <v>0</v>
      </c>
      <c r="P62" s="411"/>
      <c r="Q62" s="411"/>
      <c r="R62" s="192"/>
      <c r="S62" s="192"/>
      <c r="T62" s="192"/>
    </row>
    <row r="63" spans="1:26" s="218" customFormat="1">
      <c r="A63" s="402">
        <v>2</v>
      </c>
      <c r="B63" s="444" t="s">
        <v>8</v>
      </c>
      <c r="C63" s="412">
        <v>5.21</v>
      </c>
      <c r="D63" s="445">
        <f t="shared" ref="D63:D68" si="7">+C63*0.3</f>
        <v>1.5629999999999999</v>
      </c>
      <c r="E63" s="303"/>
      <c r="F63" s="303"/>
      <c r="G63" s="244"/>
      <c r="H63" s="244"/>
      <c r="I63" s="273"/>
      <c r="J63" s="434">
        <v>1</v>
      </c>
      <c r="K63" s="379"/>
      <c r="L63" s="434">
        <v>2</v>
      </c>
      <c r="M63" s="284"/>
      <c r="N63" s="284"/>
      <c r="O63" s="284">
        <f>SUM(P54:P62)</f>
        <v>0</v>
      </c>
      <c r="P63" s="411"/>
      <c r="Q63" s="411"/>
      <c r="R63" s="192"/>
      <c r="S63" s="192"/>
      <c r="T63" s="192"/>
    </row>
    <row r="64" spans="1:26" s="218" customFormat="1">
      <c r="A64" s="402">
        <v>3</v>
      </c>
      <c r="B64" s="444" t="s">
        <v>127</v>
      </c>
      <c r="C64" s="244"/>
      <c r="D64" s="445">
        <f t="shared" si="7"/>
        <v>0</v>
      </c>
      <c r="E64" s="303"/>
      <c r="F64" s="303"/>
      <c r="G64" s="244"/>
      <c r="H64" s="244"/>
      <c r="I64" s="273"/>
      <c r="J64" s="434">
        <v>1</v>
      </c>
      <c r="K64" s="379"/>
      <c r="L64" s="433"/>
      <c r="M64" s="446"/>
      <c r="N64" s="284"/>
      <c r="O64" s="284">
        <f>SUM(P55:P63)</f>
        <v>0</v>
      </c>
      <c r="P64" s="411"/>
      <c r="Q64" s="411"/>
      <c r="R64" s="192"/>
      <c r="S64" s="192"/>
      <c r="T64" s="192"/>
      <c r="U64" s="192"/>
      <c r="V64" s="192"/>
      <c r="W64" s="192"/>
      <c r="X64" s="192"/>
      <c r="Y64" s="192"/>
      <c r="Z64" s="192"/>
    </row>
    <row r="65" spans="1:27" s="218" customFormat="1">
      <c r="A65" s="402">
        <v>4</v>
      </c>
      <c r="B65" s="444" t="s">
        <v>7</v>
      </c>
      <c r="C65" s="412">
        <v>4.3</v>
      </c>
      <c r="D65" s="445">
        <f t="shared" si="7"/>
        <v>1.2899999999999998</v>
      </c>
      <c r="E65" s="303"/>
      <c r="F65" s="303"/>
      <c r="G65" s="244"/>
      <c r="H65" s="244"/>
      <c r="I65" s="273"/>
      <c r="J65" s="433"/>
      <c r="K65" s="379"/>
      <c r="L65" s="434">
        <v>1</v>
      </c>
      <c r="M65" s="284">
        <v>2</v>
      </c>
      <c r="N65" s="284"/>
      <c r="O65" s="284">
        <f t="shared" ref="O65:O66" si="8">SUM(P57:P64)</f>
        <v>0</v>
      </c>
      <c r="P65" s="411"/>
      <c r="Q65" s="411"/>
      <c r="R65" s="192"/>
      <c r="S65" s="192"/>
      <c r="T65" s="192"/>
      <c r="U65" s="192"/>
      <c r="V65" s="192"/>
      <c r="W65" s="192"/>
      <c r="X65" s="192"/>
      <c r="Y65" s="192"/>
      <c r="Z65" s="192"/>
    </row>
    <row r="66" spans="1:27" s="218" customFormat="1">
      <c r="A66" s="402">
        <v>5</v>
      </c>
      <c r="B66" s="444" t="s">
        <v>35</v>
      </c>
      <c r="C66" s="244"/>
      <c r="D66" s="445">
        <f t="shared" si="7"/>
        <v>0</v>
      </c>
      <c r="E66" s="303"/>
      <c r="F66" s="303"/>
      <c r="G66" s="244"/>
      <c r="H66" s="244"/>
      <c r="I66" s="273"/>
      <c r="J66" s="433"/>
      <c r="K66" s="379"/>
      <c r="L66" s="433"/>
      <c r="M66" s="284"/>
      <c r="N66" s="284"/>
      <c r="O66" s="284">
        <f t="shared" si="8"/>
        <v>0</v>
      </c>
      <c r="P66" s="411"/>
      <c r="Q66" s="411"/>
      <c r="R66" s="192"/>
      <c r="S66" s="192"/>
      <c r="T66" s="192"/>
      <c r="U66" s="192"/>
      <c r="V66" s="192"/>
      <c r="W66" s="192"/>
      <c r="X66" s="192"/>
      <c r="Y66" s="192"/>
      <c r="Z66" s="192"/>
    </row>
    <row r="67" spans="1:27" s="218" customFormat="1">
      <c r="A67" s="402">
        <v>6</v>
      </c>
      <c r="B67" s="444" t="s">
        <v>36</v>
      </c>
      <c r="C67" s="412">
        <v>2.2000000000000002</v>
      </c>
      <c r="D67" s="445">
        <f t="shared" si="7"/>
        <v>0.66</v>
      </c>
      <c r="E67" s="303"/>
      <c r="F67" s="303"/>
      <c r="G67" s="244"/>
      <c r="H67" s="244"/>
      <c r="I67" s="273"/>
      <c r="J67" s="433"/>
      <c r="K67" s="379"/>
      <c r="L67" s="434">
        <v>1</v>
      </c>
      <c r="M67" s="284"/>
      <c r="N67" s="284"/>
      <c r="O67" s="284">
        <f t="shared" ref="O67:O68" si="9">SUM(O59:O66)</f>
        <v>0</v>
      </c>
      <c r="P67" s="411"/>
      <c r="Q67" s="411"/>
      <c r="R67" s="192"/>
      <c r="S67" s="192"/>
      <c r="T67" s="192"/>
      <c r="U67" s="192"/>
      <c r="V67" s="192"/>
      <c r="W67" s="192"/>
      <c r="X67" s="192"/>
      <c r="Y67" s="192"/>
      <c r="Z67" s="192"/>
    </row>
    <row r="68" spans="1:27" s="218" customFormat="1">
      <c r="A68" s="402">
        <v>7</v>
      </c>
      <c r="B68" s="444" t="s">
        <v>12</v>
      </c>
      <c r="C68" s="447">
        <v>3.3</v>
      </c>
      <c r="D68" s="448">
        <f t="shared" si="7"/>
        <v>0.98999999999999988</v>
      </c>
      <c r="E68" s="333"/>
      <c r="F68" s="333"/>
      <c r="G68" s="449"/>
      <c r="H68" s="449"/>
      <c r="I68" s="273"/>
      <c r="J68" s="433"/>
      <c r="K68" s="379"/>
      <c r="L68" s="433"/>
      <c r="M68" s="284"/>
      <c r="N68" s="284"/>
      <c r="O68" s="284">
        <f t="shared" si="9"/>
        <v>0</v>
      </c>
      <c r="P68" s="411"/>
      <c r="Q68" s="411"/>
      <c r="R68" s="192"/>
      <c r="S68" s="192"/>
      <c r="T68" s="192"/>
      <c r="U68" s="192"/>
      <c r="V68" s="192"/>
      <c r="W68" s="192"/>
      <c r="X68" s="192"/>
      <c r="Y68" s="192"/>
      <c r="Z68" s="192"/>
    </row>
    <row r="69" spans="1:27" s="218" customFormat="1">
      <c r="A69" s="334"/>
      <c r="B69" s="450" t="s">
        <v>4</v>
      </c>
      <c r="C69" s="451">
        <f ca="1">SUM(C62:C74)</f>
        <v>67.346000000000004</v>
      </c>
      <c r="D69" s="451">
        <f ca="1">SUM(D62:D74)</f>
        <v>20.203799999999998</v>
      </c>
      <c r="E69" s="452">
        <v>58.46</v>
      </c>
      <c r="F69" s="452">
        <v>46.77</v>
      </c>
      <c r="G69" s="1200">
        <v>58.46</v>
      </c>
      <c r="H69" s="1200">
        <v>46.77</v>
      </c>
      <c r="I69" s="372">
        <f t="shared" ref="I69:O69" ca="1" si="10">SUM(I62:I74)</f>
        <v>0</v>
      </c>
      <c r="J69" s="453">
        <f t="shared" ca="1" si="10"/>
        <v>7</v>
      </c>
      <c r="K69" s="453">
        <f t="shared" ca="1" si="10"/>
        <v>0</v>
      </c>
      <c r="L69" s="453">
        <f t="shared" ca="1" si="10"/>
        <v>10</v>
      </c>
      <c r="M69" s="453">
        <f t="shared" ca="1" si="10"/>
        <v>8</v>
      </c>
      <c r="N69" s="453">
        <f t="shared" ca="1" si="10"/>
        <v>2</v>
      </c>
      <c r="O69" s="453">
        <f t="shared" ca="1" si="10"/>
        <v>0</v>
      </c>
      <c r="P69" s="316"/>
      <c r="Q69" s="316"/>
      <c r="R69" s="192"/>
      <c r="S69" s="192"/>
      <c r="T69" s="192"/>
      <c r="U69" s="192"/>
      <c r="V69" s="192"/>
      <c r="W69" s="192"/>
      <c r="X69" s="192"/>
      <c r="Y69" s="192"/>
      <c r="Z69" s="192"/>
    </row>
    <row r="70" spans="1:27" s="202" customFormat="1" ht="63.75">
      <c r="A70" s="340" t="s">
        <v>37</v>
      </c>
      <c r="B70" s="341" t="s">
        <v>38</v>
      </c>
      <c r="C70" s="342" t="s">
        <v>112</v>
      </c>
      <c r="D70" s="343" t="s">
        <v>113</v>
      </c>
      <c r="E70" s="278" t="s">
        <v>57</v>
      </c>
      <c r="F70" s="279"/>
      <c r="G70" s="276" t="s">
        <v>101</v>
      </c>
      <c r="H70" s="283"/>
      <c r="I70" s="344"/>
      <c r="J70" s="345"/>
      <c r="K70" s="346"/>
      <c r="L70" s="347"/>
      <c r="M70" s="344"/>
      <c r="N70" s="344"/>
      <c r="O70" s="348"/>
      <c r="P70" s="343"/>
      <c r="Q70" s="277"/>
      <c r="R70" s="192"/>
      <c r="S70" s="192"/>
      <c r="T70" s="192"/>
      <c r="U70" s="192"/>
      <c r="V70" s="192"/>
      <c r="W70" s="192"/>
      <c r="X70" s="192"/>
      <c r="Y70" s="192"/>
      <c r="Z70" s="192"/>
    </row>
    <row r="71" spans="1:27" s="218" customFormat="1">
      <c r="A71" s="402">
        <v>1</v>
      </c>
      <c r="B71" s="444" t="s">
        <v>22</v>
      </c>
      <c r="C71" s="232" t="s">
        <v>3</v>
      </c>
      <c r="D71" s="343"/>
      <c r="E71" s="295"/>
      <c r="F71" s="295"/>
      <c r="G71" s="232"/>
      <c r="H71" s="232"/>
      <c r="I71" s="454"/>
      <c r="J71" s="433"/>
      <c r="K71" s="379"/>
      <c r="L71" s="433"/>
      <c r="M71" s="284"/>
      <c r="N71" s="284"/>
      <c r="O71" s="284">
        <f t="shared" ref="O71" ca="1" si="11">SUM(O69)</f>
        <v>0</v>
      </c>
      <c r="P71" s="455"/>
      <c r="Q71" s="411"/>
      <c r="R71" s="192"/>
      <c r="S71" s="192"/>
      <c r="T71" s="192"/>
      <c r="U71" s="192"/>
      <c r="V71" s="192"/>
      <c r="W71" s="192"/>
      <c r="X71" s="192"/>
      <c r="Y71" s="192"/>
      <c r="Z71" s="192"/>
    </row>
    <row r="72" spans="1:27" s="218" customFormat="1">
      <c r="A72" s="402">
        <v>2</v>
      </c>
      <c r="B72" s="444" t="s">
        <v>20</v>
      </c>
      <c r="C72" s="350"/>
      <c r="D72" s="351"/>
      <c r="E72" s="352"/>
      <c r="F72" s="353"/>
      <c r="G72" s="356"/>
      <c r="H72" s="357"/>
      <c r="I72" s="454"/>
      <c r="J72" s="433"/>
      <c r="K72" s="379"/>
      <c r="L72" s="433"/>
      <c r="M72" s="284"/>
      <c r="N72" s="284"/>
      <c r="O72" s="284">
        <f t="shared" ref="O72:O73" si="12">SUM(O70)</f>
        <v>0</v>
      </c>
      <c r="P72" s="456"/>
      <c r="Q72" s="457"/>
      <c r="R72" s="192"/>
      <c r="S72" s="192"/>
      <c r="T72" s="192"/>
      <c r="U72" s="192"/>
      <c r="V72" s="192"/>
      <c r="W72" s="192"/>
      <c r="X72" s="192"/>
      <c r="Y72" s="192"/>
      <c r="Z72" s="192"/>
    </row>
    <row r="73" spans="1:27" s="218" customFormat="1">
      <c r="A73" s="402">
        <v>3</v>
      </c>
      <c r="B73" s="458" t="s">
        <v>24</v>
      </c>
      <c r="C73" s="358">
        <v>3</v>
      </c>
      <c r="D73" s="351">
        <v>9</v>
      </c>
      <c r="E73" s="359"/>
      <c r="F73" s="360"/>
      <c r="G73" s="363"/>
      <c r="H73" s="364"/>
      <c r="I73" s="459"/>
      <c r="J73" s="434">
        <v>1</v>
      </c>
      <c r="K73" s="379"/>
      <c r="L73" s="434">
        <v>1</v>
      </c>
      <c r="M73" s="284"/>
      <c r="N73" s="284"/>
      <c r="O73" s="284">
        <f t="shared" ca="1" si="12"/>
        <v>0</v>
      </c>
      <c r="P73" s="460"/>
      <c r="Q73" s="461"/>
      <c r="R73" s="192"/>
      <c r="S73" s="192"/>
      <c r="T73" s="192" t="s">
        <v>3</v>
      </c>
      <c r="U73" s="192"/>
      <c r="V73" s="192"/>
      <c r="W73" s="192"/>
      <c r="X73" s="192"/>
      <c r="Y73" s="192"/>
      <c r="Z73" s="192"/>
    </row>
    <row r="74" spans="1:27" s="218" customFormat="1">
      <c r="A74" s="402">
        <v>4</v>
      </c>
      <c r="B74" s="444" t="s">
        <v>26</v>
      </c>
      <c r="C74" s="412">
        <v>1</v>
      </c>
      <c r="D74" s="445">
        <f>+C74*0.3</f>
        <v>0.3</v>
      </c>
      <c r="E74" s="366"/>
      <c r="F74" s="366"/>
      <c r="G74" s="254"/>
      <c r="H74" s="254"/>
      <c r="I74" s="273"/>
      <c r="J74" s="434">
        <v>1</v>
      </c>
      <c r="K74" s="379"/>
      <c r="L74" s="433"/>
      <c r="M74" s="284">
        <v>1</v>
      </c>
      <c r="N74" s="284">
        <v>1</v>
      </c>
      <c r="O74" s="284">
        <f>SUM(O61:O68)</f>
        <v>0</v>
      </c>
      <c r="P74" s="411"/>
      <c r="Q74" s="411"/>
      <c r="R74" s="192"/>
      <c r="S74" s="192"/>
      <c r="T74" s="192"/>
      <c r="U74" s="192"/>
      <c r="V74" s="192"/>
      <c r="W74" s="192"/>
      <c r="X74" s="192"/>
      <c r="Y74" s="192"/>
      <c r="Z74" s="192"/>
    </row>
    <row r="75" spans="1:27" s="218" customFormat="1">
      <c r="A75" s="334"/>
      <c r="B75" s="462" t="s">
        <v>4</v>
      </c>
      <c r="C75" s="370">
        <f>SUM(C73)</f>
        <v>3</v>
      </c>
      <c r="D75" s="370">
        <v>9</v>
      </c>
      <c r="E75" s="463">
        <v>17</v>
      </c>
      <c r="F75" s="463">
        <v>13.6</v>
      </c>
      <c r="G75" s="1201">
        <v>17</v>
      </c>
      <c r="H75" s="1201">
        <v>13.6</v>
      </c>
      <c r="I75" s="372">
        <f t="shared" ref="I75:Q75" si="13">SUM(I72)</f>
        <v>0</v>
      </c>
      <c r="J75" s="373">
        <f t="shared" si="13"/>
        <v>0</v>
      </c>
      <c r="K75" s="373">
        <f t="shared" si="13"/>
        <v>0</v>
      </c>
      <c r="L75" s="373">
        <f t="shared" si="13"/>
        <v>0</v>
      </c>
      <c r="M75" s="373">
        <f t="shared" si="13"/>
        <v>0</v>
      </c>
      <c r="N75" s="373">
        <f t="shared" si="13"/>
        <v>0</v>
      </c>
      <c r="O75" s="373">
        <f t="shared" si="13"/>
        <v>0</v>
      </c>
      <c r="P75" s="374">
        <f t="shared" si="13"/>
        <v>0</v>
      </c>
      <c r="Q75" s="374">
        <f t="shared" si="13"/>
        <v>0</v>
      </c>
      <c r="R75" s="192"/>
      <c r="S75" s="192"/>
      <c r="T75" s="192"/>
      <c r="U75" s="192"/>
      <c r="V75" s="192"/>
      <c r="W75" s="192"/>
      <c r="X75" s="192"/>
      <c r="Y75" s="192"/>
      <c r="Z75" s="192"/>
    </row>
    <row r="76" spans="1:27" s="218" customFormat="1">
      <c r="A76" s="157"/>
      <c r="B76" s="377"/>
      <c r="C76" s="375"/>
      <c r="D76" s="375"/>
      <c r="E76" s="375"/>
      <c r="F76" s="375"/>
      <c r="G76" s="375"/>
      <c r="H76" s="375"/>
      <c r="I76" s="157"/>
      <c r="J76" s="157"/>
      <c r="K76" s="273"/>
      <c r="L76" s="379"/>
      <c r="M76" s="380"/>
      <c r="N76" s="157"/>
      <c r="O76" s="157"/>
      <c r="P76" s="157"/>
      <c r="Q76" s="192"/>
      <c r="R76" s="192"/>
      <c r="S76" s="192"/>
      <c r="T76" s="192"/>
      <c r="U76" s="192"/>
      <c r="V76" s="192"/>
      <c r="W76" s="192"/>
      <c r="X76" s="192"/>
      <c r="Y76" s="192"/>
      <c r="Z76" s="192"/>
      <c r="AA76" s="192"/>
    </row>
    <row r="77" spans="1:27" s="218" customFormat="1">
      <c r="A77" s="157"/>
      <c r="B77" s="157"/>
      <c r="C77" s="375"/>
      <c r="D77" s="273"/>
      <c r="E77" s="375"/>
      <c r="F77" s="273"/>
      <c r="G77" s="157"/>
      <c r="H77" s="192"/>
      <c r="I77" s="157"/>
      <c r="J77" s="157"/>
      <c r="K77" s="273"/>
      <c r="L77" s="379"/>
      <c r="M77" s="380"/>
      <c r="N77" s="157"/>
      <c r="O77" s="157"/>
      <c r="P77" s="157"/>
      <c r="Q77" s="192"/>
      <c r="R77" s="192"/>
      <c r="S77" s="192"/>
      <c r="T77" s="192"/>
      <c r="U77" s="192"/>
      <c r="V77" s="192"/>
      <c r="W77" s="192"/>
      <c r="X77" s="192"/>
      <c r="Y77" s="192"/>
      <c r="Z77" s="192"/>
      <c r="AA77" s="192"/>
    </row>
    <row r="78" spans="1:27" s="218" customFormat="1">
      <c r="A78" s="157"/>
      <c r="B78" s="157"/>
      <c r="C78" s="375"/>
      <c r="D78" s="273"/>
      <c r="E78" s="375"/>
      <c r="F78" s="273"/>
      <c r="G78" s="157"/>
      <c r="H78" s="192"/>
      <c r="I78" s="157"/>
      <c r="J78" s="157"/>
      <c r="K78" s="273"/>
      <c r="L78" s="379"/>
      <c r="M78" s="380"/>
      <c r="N78" s="157"/>
      <c r="O78" s="157"/>
      <c r="P78" s="157"/>
      <c r="Q78" s="192"/>
      <c r="R78" s="192"/>
      <c r="S78" s="192"/>
      <c r="T78" s="192"/>
      <c r="U78" s="192"/>
      <c r="V78" s="192"/>
      <c r="W78" s="192"/>
      <c r="X78" s="192"/>
      <c r="Y78" s="192"/>
      <c r="Z78" s="192"/>
      <c r="AA78" s="192"/>
    </row>
    <row r="79" spans="1:27" s="218" customFormat="1">
      <c r="A79" s="157"/>
      <c r="B79" s="157"/>
      <c r="C79" s="428">
        <v>7</v>
      </c>
      <c r="D79" s="464" t="s">
        <v>116</v>
      </c>
      <c r="E79" s="428">
        <v>7</v>
      </c>
      <c r="F79" s="464" t="s">
        <v>116</v>
      </c>
      <c r="G79" s="157"/>
      <c r="H79" s="192"/>
      <c r="I79" s="157"/>
      <c r="J79" s="157"/>
      <c r="K79" s="273"/>
      <c r="L79" s="379"/>
      <c r="M79" s="380"/>
      <c r="N79" s="157"/>
      <c r="O79" s="157"/>
      <c r="P79" s="157"/>
      <c r="Q79" s="192"/>
      <c r="R79" s="192"/>
      <c r="S79" s="192"/>
      <c r="T79" s="192"/>
      <c r="U79" s="192"/>
      <c r="V79" s="192"/>
      <c r="W79" s="192"/>
      <c r="X79" s="192"/>
      <c r="Y79" s="192"/>
      <c r="Z79" s="192"/>
      <c r="AA79" s="192"/>
    </row>
    <row r="80" spans="1:27" s="218" customFormat="1">
      <c r="A80" s="157"/>
      <c r="B80" s="157"/>
      <c r="C80" s="428">
        <v>2</v>
      </c>
      <c r="D80" s="464" t="s">
        <v>116</v>
      </c>
      <c r="E80" s="428">
        <v>2</v>
      </c>
      <c r="F80" s="464" t="s">
        <v>116</v>
      </c>
      <c r="G80" s="157"/>
      <c r="H80" s="192"/>
      <c r="I80" s="157"/>
      <c r="J80" s="157"/>
      <c r="K80" s="273"/>
      <c r="L80" s="379"/>
      <c r="M80" s="380"/>
      <c r="N80" s="157"/>
      <c r="O80" s="157"/>
      <c r="P80" s="157"/>
      <c r="Q80" s="192"/>
      <c r="R80" s="192"/>
      <c r="S80" s="192"/>
      <c r="T80" s="192"/>
      <c r="U80" s="192"/>
      <c r="V80" s="192"/>
      <c r="W80" s="192"/>
      <c r="X80" s="192"/>
      <c r="Y80" s="192"/>
      <c r="Z80" s="192"/>
      <c r="AA80" s="192"/>
    </row>
    <row r="81" spans="1:27" s="218" customFormat="1">
      <c r="A81" s="157"/>
      <c r="B81" s="157"/>
      <c r="C81" s="428">
        <v>19</v>
      </c>
      <c r="D81" s="464" t="s">
        <v>116</v>
      </c>
      <c r="E81" s="428">
        <v>19</v>
      </c>
      <c r="F81" s="464" t="s">
        <v>116</v>
      </c>
      <c r="G81" s="157"/>
      <c r="H81" s="192"/>
      <c r="I81" s="157"/>
      <c r="J81" s="157"/>
      <c r="K81" s="273"/>
      <c r="L81" s="379"/>
      <c r="M81" s="380"/>
      <c r="N81" s="157"/>
      <c r="O81" s="157"/>
      <c r="P81" s="157"/>
      <c r="Q81" s="192"/>
      <c r="R81" s="192"/>
      <c r="S81" s="192"/>
      <c r="T81" s="192"/>
      <c r="U81" s="192"/>
      <c r="V81" s="192"/>
      <c r="W81" s="192"/>
      <c r="X81" s="192"/>
      <c r="Y81" s="192"/>
      <c r="Z81" s="192"/>
      <c r="AA81" s="192"/>
    </row>
    <row r="82" spans="1:27" s="218" customFormat="1">
      <c r="A82" s="157"/>
      <c r="B82" s="157"/>
      <c r="C82" s="428">
        <v>1</v>
      </c>
      <c r="D82" s="464" t="s">
        <v>116</v>
      </c>
      <c r="E82" s="428">
        <v>1</v>
      </c>
      <c r="F82" s="464" t="s">
        <v>116</v>
      </c>
      <c r="G82" s="157"/>
      <c r="H82" s="192"/>
      <c r="I82" s="157"/>
      <c r="J82" s="157"/>
      <c r="K82" s="273"/>
      <c r="L82" s="379"/>
      <c r="M82" s="380"/>
      <c r="N82" s="157"/>
      <c r="O82" s="157"/>
      <c r="P82" s="157"/>
      <c r="Q82" s="192"/>
      <c r="R82" s="192"/>
      <c r="S82" s="192"/>
      <c r="T82" s="192"/>
      <c r="U82" s="192"/>
      <c r="V82" s="192"/>
      <c r="W82" s="192"/>
      <c r="X82" s="192"/>
      <c r="Y82" s="192"/>
      <c r="Z82" s="192"/>
      <c r="AA82" s="192"/>
    </row>
    <row r="83" spans="1:27" s="218" customFormat="1">
      <c r="A83" s="157"/>
      <c r="B83" s="157"/>
      <c r="C83" s="428">
        <v>7</v>
      </c>
      <c r="D83" s="464" t="s">
        <v>116</v>
      </c>
      <c r="E83" s="428">
        <v>7</v>
      </c>
      <c r="F83" s="464" t="s">
        <v>116</v>
      </c>
      <c r="G83" s="157"/>
      <c r="H83" s="192"/>
      <c r="I83" s="157"/>
      <c r="J83" s="157"/>
      <c r="K83" s="273"/>
      <c r="L83" s="379"/>
      <c r="M83" s="380"/>
      <c r="N83" s="157"/>
      <c r="O83" s="157"/>
      <c r="P83" s="157"/>
      <c r="Q83" s="192"/>
      <c r="R83" s="192"/>
      <c r="S83" s="192"/>
      <c r="T83" s="192"/>
      <c r="U83" s="192"/>
      <c r="V83" s="192"/>
      <c r="W83" s="192"/>
      <c r="X83" s="192"/>
      <c r="Y83" s="192"/>
      <c r="Z83" s="192"/>
      <c r="AA83" s="192"/>
    </row>
    <row r="84" spans="1:27" s="218" customFormat="1">
      <c r="A84" s="157"/>
      <c r="B84" s="157"/>
      <c r="C84" s="428">
        <v>3</v>
      </c>
      <c r="D84" s="464" t="s">
        <v>116</v>
      </c>
      <c r="E84" s="428">
        <v>3</v>
      </c>
      <c r="F84" s="464" t="s">
        <v>116</v>
      </c>
      <c r="G84" s="157"/>
      <c r="H84" s="192"/>
      <c r="I84" s="157"/>
      <c r="J84" s="157"/>
      <c r="K84" s="273"/>
      <c r="L84" s="379"/>
      <c r="M84" s="380"/>
      <c r="N84" s="157"/>
      <c r="O84" s="157"/>
      <c r="P84" s="157"/>
      <c r="Q84" s="192"/>
      <c r="R84" s="192"/>
      <c r="S84" s="192"/>
      <c r="T84" s="192"/>
      <c r="U84" s="192"/>
      <c r="V84" s="192"/>
      <c r="W84" s="192"/>
      <c r="X84" s="192"/>
      <c r="Y84" s="192"/>
      <c r="Z84" s="192"/>
      <c r="AA84" s="192"/>
    </row>
    <row r="85" spans="1:27" s="218" customFormat="1" ht="24" thickBot="1">
      <c r="A85" s="157"/>
      <c r="B85" s="157"/>
      <c r="C85" s="465">
        <f>SUM(C79:C84)</f>
        <v>39</v>
      </c>
      <c r="D85" s="464"/>
      <c r="E85" s="465">
        <f>SUM(E79:E84)</f>
        <v>39</v>
      </c>
      <c r="F85" s="464"/>
      <c r="G85" s="157"/>
      <c r="H85" s="192"/>
      <c r="I85" s="157"/>
      <c r="J85" s="157"/>
      <c r="K85" s="273"/>
      <c r="L85" s="379"/>
      <c r="M85" s="380"/>
      <c r="N85" s="157"/>
      <c r="O85" s="157"/>
      <c r="P85" s="157"/>
      <c r="Q85" s="192"/>
      <c r="R85" s="192"/>
      <c r="S85" s="192"/>
      <c r="T85" s="192"/>
      <c r="U85" s="192"/>
      <c r="V85" s="192"/>
      <c r="W85" s="192"/>
      <c r="X85" s="192"/>
      <c r="Y85" s="192"/>
      <c r="Z85" s="192"/>
      <c r="AA85" s="192"/>
    </row>
    <row r="86" spans="1:27" s="218" customFormat="1" ht="24" thickTop="1">
      <c r="A86" s="157"/>
      <c r="B86" s="157"/>
      <c r="C86" s="375"/>
      <c r="D86" s="273"/>
      <c r="E86" s="375"/>
      <c r="F86" s="273"/>
      <c r="G86" s="157"/>
      <c r="H86" s="192"/>
      <c r="I86" s="157"/>
      <c r="J86" s="157"/>
      <c r="K86" s="273"/>
      <c r="L86" s="379"/>
      <c r="M86" s="380"/>
      <c r="N86" s="157"/>
      <c r="O86" s="157"/>
      <c r="P86" s="157"/>
      <c r="Q86" s="192"/>
      <c r="R86" s="192"/>
      <c r="S86" s="192"/>
      <c r="T86" s="192"/>
      <c r="U86" s="192"/>
      <c r="V86" s="192"/>
      <c r="W86" s="192"/>
      <c r="X86" s="192"/>
      <c r="Y86" s="192"/>
      <c r="Z86" s="192"/>
      <c r="AA86" s="192"/>
    </row>
    <row r="87" spans="1:27" s="218" customFormat="1">
      <c r="A87" s="157"/>
      <c r="B87" s="157"/>
      <c r="C87" s="375"/>
      <c r="D87" s="273"/>
      <c r="E87" s="375"/>
      <c r="F87" s="273"/>
      <c r="G87" s="157"/>
      <c r="H87" s="192"/>
      <c r="I87" s="157"/>
      <c r="J87" s="157"/>
      <c r="K87" s="273"/>
      <c r="L87" s="379"/>
      <c r="M87" s="380"/>
      <c r="N87" s="157"/>
      <c r="O87" s="157"/>
      <c r="P87" s="157"/>
      <c r="Q87" s="192"/>
      <c r="R87" s="192"/>
      <c r="S87" s="192"/>
      <c r="T87" s="192"/>
      <c r="U87" s="192"/>
      <c r="V87" s="192"/>
      <c r="W87" s="192"/>
      <c r="X87" s="192"/>
      <c r="Y87" s="192"/>
      <c r="Z87" s="192"/>
      <c r="AA87" s="192"/>
    </row>
    <row r="88" spans="1:27" s="218" customFormat="1">
      <c r="A88" s="157"/>
      <c r="B88" s="157"/>
      <c r="C88" s="375"/>
      <c r="D88" s="273"/>
      <c r="E88" s="375"/>
      <c r="F88" s="273"/>
      <c r="G88" s="157"/>
      <c r="H88" s="192"/>
      <c r="I88" s="157"/>
      <c r="J88" s="157"/>
      <c r="K88" s="273"/>
      <c r="L88" s="379"/>
      <c r="M88" s="380"/>
      <c r="N88" s="157"/>
      <c r="O88" s="157"/>
      <c r="P88" s="157"/>
      <c r="Q88" s="192"/>
      <c r="R88" s="192"/>
      <c r="S88" s="192"/>
      <c r="T88" s="192"/>
      <c r="U88" s="192"/>
      <c r="V88" s="192"/>
      <c r="W88" s="192"/>
      <c r="X88" s="192"/>
      <c r="Y88" s="192"/>
      <c r="Z88" s="192"/>
      <c r="AA88" s="192"/>
    </row>
    <row r="89" spans="1:27" s="218" customFormat="1">
      <c r="A89" s="157"/>
      <c r="B89" s="157"/>
      <c r="C89" s="375"/>
      <c r="D89" s="273"/>
      <c r="E89" s="375"/>
      <c r="F89" s="273"/>
      <c r="G89" s="157"/>
      <c r="H89" s="192"/>
      <c r="I89" s="157"/>
      <c r="J89" s="157"/>
      <c r="K89" s="273"/>
      <c r="L89" s="379"/>
      <c r="M89" s="380"/>
      <c r="N89" s="157"/>
      <c r="O89" s="157"/>
      <c r="P89" s="157"/>
      <c r="Q89" s="192"/>
      <c r="R89" s="192"/>
      <c r="S89" s="192"/>
      <c r="T89" s="192"/>
      <c r="U89" s="192"/>
      <c r="V89" s="192"/>
      <c r="W89" s="192"/>
      <c r="X89" s="192"/>
      <c r="Y89" s="192"/>
      <c r="Z89" s="192"/>
      <c r="AA89" s="192"/>
    </row>
    <row r="90" spans="1:27" s="218" customFormat="1">
      <c r="A90" s="157"/>
      <c r="B90" s="157"/>
      <c r="C90" s="375"/>
      <c r="D90" s="273"/>
      <c r="E90" s="375"/>
      <c r="F90" s="273"/>
      <c r="G90" s="157"/>
      <c r="H90" s="192"/>
      <c r="I90" s="375"/>
      <c r="J90" s="273"/>
      <c r="K90" s="157"/>
      <c r="L90" s="157"/>
      <c r="M90" s="273"/>
      <c r="N90" s="379"/>
      <c r="O90" s="379"/>
      <c r="P90" s="379"/>
      <c r="Q90" s="192"/>
      <c r="R90" s="192"/>
      <c r="S90" s="192"/>
      <c r="T90" s="192"/>
      <c r="U90" s="192"/>
      <c r="V90" s="192"/>
      <c r="W90" s="192"/>
      <c r="X90" s="192"/>
      <c r="Y90" s="192"/>
      <c r="Z90" s="192"/>
      <c r="AA90" s="192"/>
    </row>
    <row r="91" spans="1:27" s="218" customFormat="1">
      <c r="A91" s="157"/>
      <c r="B91" s="157"/>
      <c r="C91" s="375"/>
      <c r="D91" s="273"/>
      <c r="E91" s="375"/>
      <c r="F91" s="273"/>
      <c r="G91" s="157"/>
      <c r="H91" s="192"/>
      <c r="I91" s="375"/>
      <c r="J91" s="273"/>
      <c r="K91" s="157"/>
      <c r="L91" s="157"/>
      <c r="M91" s="273"/>
      <c r="N91" s="379"/>
      <c r="O91" s="379"/>
      <c r="P91" s="379"/>
      <c r="Q91" s="192"/>
      <c r="R91" s="192"/>
      <c r="S91" s="192"/>
      <c r="T91" s="192"/>
      <c r="U91" s="192"/>
      <c r="V91" s="192"/>
      <c r="W91" s="192"/>
      <c r="X91" s="192"/>
      <c r="Y91" s="192"/>
      <c r="Z91" s="192"/>
      <c r="AA91" s="192"/>
    </row>
    <row r="92" spans="1:27" s="218" customFormat="1">
      <c r="A92" s="157"/>
      <c r="B92" s="157"/>
      <c r="C92" s="375"/>
      <c r="D92" s="273"/>
      <c r="E92" s="375"/>
      <c r="F92" s="273"/>
      <c r="G92" s="157"/>
      <c r="H92" s="192"/>
      <c r="I92" s="375"/>
      <c r="J92" s="273"/>
      <c r="K92" s="157"/>
      <c r="L92" s="157"/>
      <c r="M92" s="273"/>
      <c r="N92" s="379"/>
      <c r="O92" s="379"/>
      <c r="P92" s="379"/>
      <c r="Q92" s="192"/>
      <c r="R92" s="192"/>
      <c r="S92" s="192"/>
      <c r="T92" s="192"/>
      <c r="U92" s="192"/>
      <c r="V92" s="192"/>
      <c r="W92" s="192"/>
      <c r="X92" s="192"/>
      <c r="Y92" s="192"/>
      <c r="Z92" s="192"/>
      <c r="AA92" s="192"/>
    </row>
    <row r="93" spans="1:27" s="218" customFormat="1">
      <c r="A93" s="157"/>
      <c r="B93" s="157"/>
      <c r="C93" s="375"/>
      <c r="D93" s="375"/>
      <c r="E93" s="375"/>
      <c r="F93" s="375"/>
      <c r="G93" s="379"/>
      <c r="H93" s="192"/>
      <c r="I93" s="375"/>
      <c r="J93" s="273"/>
      <c r="K93" s="157"/>
      <c r="L93" s="157"/>
      <c r="M93" s="273"/>
      <c r="N93" s="379"/>
      <c r="O93" s="379"/>
      <c r="P93" s="379"/>
      <c r="Q93" s="192"/>
      <c r="R93" s="192"/>
      <c r="S93" s="192"/>
      <c r="T93" s="192"/>
      <c r="U93" s="192"/>
      <c r="V93" s="192"/>
      <c r="W93" s="192"/>
      <c r="X93" s="192"/>
      <c r="Y93" s="192"/>
      <c r="Z93" s="192"/>
      <c r="AA93" s="192"/>
    </row>
    <row r="94" spans="1:27" s="218" customFormat="1">
      <c r="A94" s="157"/>
      <c r="B94" s="157"/>
      <c r="C94" s="375"/>
      <c r="D94" s="375"/>
      <c r="E94" s="375"/>
      <c r="F94" s="375"/>
      <c r="G94" s="379"/>
      <c r="H94" s="192"/>
      <c r="I94" s="375"/>
      <c r="J94" s="273"/>
      <c r="K94" s="157"/>
      <c r="L94" s="157"/>
      <c r="M94" s="273"/>
      <c r="N94" s="379"/>
      <c r="O94" s="379"/>
      <c r="P94" s="379"/>
      <c r="Q94" s="192"/>
      <c r="R94" s="192"/>
      <c r="S94" s="192"/>
      <c r="T94" s="192"/>
      <c r="U94" s="192"/>
      <c r="V94" s="192"/>
      <c r="W94" s="192"/>
      <c r="X94" s="192"/>
      <c r="Y94" s="192"/>
      <c r="Z94" s="192"/>
      <c r="AA94" s="192"/>
    </row>
    <row r="95" spans="1:27" s="218" customFormat="1">
      <c r="A95" s="157"/>
      <c r="B95" s="157"/>
      <c r="C95" s="375"/>
      <c r="D95" s="375"/>
      <c r="E95" s="375"/>
      <c r="F95" s="375"/>
      <c r="G95" s="379"/>
      <c r="H95" s="192"/>
      <c r="I95" s="375"/>
      <c r="J95" s="273"/>
      <c r="K95" s="157"/>
      <c r="L95" s="157"/>
      <c r="M95" s="273"/>
      <c r="N95" s="379"/>
      <c r="O95" s="379"/>
      <c r="P95" s="379"/>
      <c r="Q95" s="192"/>
      <c r="R95" s="192"/>
      <c r="S95" s="192"/>
      <c r="T95" s="192"/>
      <c r="U95" s="192"/>
      <c r="V95" s="192"/>
      <c r="W95" s="192"/>
      <c r="X95" s="192"/>
      <c r="Y95" s="192"/>
      <c r="Z95" s="192"/>
      <c r="AA95" s="192"/>
    </row>
    <row r="96" spans="1:27" s="218" customFormat="1">
      <c r="A96" s="157"/>
      <c r="B96" s="157"/>
      <c r="C96" s="375"/>
      <c r="D96" s="375"/>
      <c r="E96" s="375"/>
      <c r="F96" s="375"/>
      <c r="G96" s="379"/>
      <c r="H96" s="192"/>
      <c r="I96" s="375"/>
      <c r="J96" s="273"/>
      <c r="K96" s="157"/>
      <c r="L96" s="157"/>
      <c r="M96" s="273"/>
      <c r="N96" s="379"/>
      <c r="O96" s="379"/>
      <c r="P96" s="379"/>
      <c r="Q96" s="192"/>
      <c r="R96" s="192"/>
      <c r="S96" s="192"/>
      <c r="T96" s="192"/>
      <c r="U96" s="192"/>
      <c r="V96" s="192"/>
      <c r="W96" s="192"/>
      <c r="X96" s="192"/>
      <c r="Y96" s="192"/>
      <c r="Z96" s="192"/>
      <c r="AA96" s="192"/>
    </row>
    <row r="97" spans="1:27" s="218" customFormat="1">
      <c r="A97" s="157"/>
      <c r="B97" s="157"/>
      <c r="C97" s="375"/>
      <c r="D97" s="375"/>
      <c r="E97" s="375"/>
      <c r="F97" s="375"/>
      <c r="G97" s="379"/>
      <c r="H97" s="192"/>
      <c r="I97" s="375"/>
      <c r="J97" s="273"/>
      <c r="K97" s="157"/>
      <c r="L97" s="157"/>
      <c r="M97" s="273"/>
      <c r="N97" s="379"/>
      <c r="O97" s="379"/>
      <c r="P97" s="379"/>
      <c r="Q97" s="192"/>
      <c r="R97" s="192"/>
      <c r="S97" s="192"/>
      <c r="T97" s="192"/>
      <c r="U97" s="192"/>
      <c r="V97" s="192"/>
      <c r="W97" s="192"/>
      <c r="X97" s="192"/>
      <c r="Y97" s="192"/>
      <c r="Z97" s="192"/>
      <c r="AA97" s="192"/>
    </row>
    <row r="98" spans="1:27" s="218" customFormat="1">
      <c r="A98" s="157"/>
      <c r="B98" s="157"/>
      <c r="C98" s="375"/>
      <c r="D98" s="375"/>
      <c r="E98" s="375"/>
      <c r="F98" s="375"/>
      <c r="G98" s="379"/>
      <c r="H98" s="192"/>
      <c r="I98" s="375"/>
      <c r="J98" s="273"/>
      <c r="K98" s="157"/>
      <c r="L98" s="157"/>
      <c r="M98" s="273"/>
      <c r="N98" s="379"/>
      <c r="O98" s="379"/>
      <c r="P98" s="379"/>
      <c r="Q98" s="192"/>
      <c r="R98" s="192"/>
      <c r="S98" s="192"/>
      <c r="T98" s="192"/>
      <c r="U98" s="192"/>
      <c r="V98" s="192"/>
      <c r="W98" s="192"/>
      <c r="X98" s="192"/>
      <c r="Y98" s="192"/>
      <c r="Z98" s="192"/>
      <c r="AA98" s="192"/>
    </row>
    <row r="99" spans="1:27" s="218" customFormat="1">
      <c r="A99" s="157"/>
      <c r="B99" s="157"/>
      <c r="C99" s="375"/>
      <c r="D99" s="375"/>
      <c r="E99" s="375"/>
      <c r="F99" s="375"/>
      <c r="G99" s="379"/>
      <c r="H99" s="192"/>
      <c r="I99" s="375"/>
      <c r="J99" s="273"/>
      <c r="K99" s="157"/>
      <c r="L99" s="157"/>
      <c r="M99" s="273"/>
      <c r="N99" s="379"/>
      <c r="O99" s="379"/>
      <c r="P99" s="379"/>
      <c r="Q99" s="192"/>
      <c r="R99" s="192"/>
      <c r="S99" s="192"/>
      <c r="T99" s="192"/>
      <c r="U99" s="192"/>
      <c r="V99" s="192"/>
      <c r="W99" s="192"/>
      <c r="X99" s="192"/>
      <c r="Y99" s="192"/>
      <c r="Z99" s="192"/>
      <c r="AA99" s="192"/>
    </row>
    <row r="100" spans="1:27" s="218" customFormat="1">
      <c r="A100" s="157"/>
      <c r="B100" s="157"/>
      <c r="C100" s="375"/>
      <c r="D100" s="375"/>
      <c r="E100" s="375"/>
      <c r="F100" s="375"/>
      <c r="G100" s="379"/>
      <c r="H100" s="192"/>
      <c r="I100" s="375"/>
      <c r="J100" s="273"/>
      <c r="K100" s="157"/>
      <c r="L100" s="157"/>
      <c r="M100" s="273"/>
      <c r="N100" s="379"/>
      <c r="O100" s="379"/>
      <c r="P100" s="379"/>
      <c r="Q100" s="192"/>
      <c r="R100" s="192"/>
      <c r="S100" s="192"/>
      <c r="T100" s="192"/>
      <c r="U100" s="192"/>
      <c r="V100" s="192"/>
      <c r="W100" s="192"/>
      <c r="X100" s="192"/>
      <c r="Y100" s="192"/>
      <c r="Z100" s="192"/>
      <c r="AA100" s="192"/>
    </row>
    <row r="101" spans="1:27" s="218" customFormat="1">
      <c r="A101" s="157"/>
      <c r="B101" s="157"/>
      <c r="C101" s="375"/>
      <c r="D101" s="375"/>
      <c r="E101" s="375"/>
      <c r="F101" s="375"/>
      <c r="G101" s="379"/>
      <c r="H101" s="192"/>
      <c r="I101" s="375"/>
      <c r="J101" s="273"/>
      <c r="K101" s="157"/>
      <c r="L101" s="157"/>
      <c r="M101" s="273"/>
      <c r="N101" s="379"/>
      <c r="O101" s="379"/>
      <c r="P101" s="379"/>
      <c r="Q101" s="192"/>
      <c r="R101" s="192"/>
      <c r="S101" s="192"/>
      <c r="T101" s="192"/>
      <c r="U101" s="192"/>
      <c r="V101" s="192"/>
      <c r="W101" s="192"/>
      <c r="X101" s="192"/>
      <c r="Y101" s="192"/>
      <c r="Z101" s="192"/>
      <c r="AA101" s="192"/>
    </row>
    <row r="102" spans="1:27" s="218" customFormat="1">
      <c r="A102" s="157"/>
      <c r="B102" s="157"/>
      <c r="C102" s="375"/>
      <c r="D102" s="375"/>
      <c r="E102" s="375"/>
      <c r="F102" s="375"/>
      <c r="G102" s="379"/>
      <c r="H102" s="192"/>
      <c r="I102" s="375"/>
      <c r="J102" s="273"/>
      <c r="K102" s="157"/>
      <c r="L102" s="157"/>
      <c r="M102" s="273"/>
      <c r="N102" s="379"/>
      <c r="O102" s="379"/>
      <c r="P102" s="379"/>
      <c r="Q102" s="192"/>
      <c r="R102" s="192"/>
      <c r="S102" s="192"/>
      <c r="T102" s="192"/>
      <c r="U102" s="192"/>
      <c r="V102" s="192"/>
      <c r="W102" s="192"/>
      <c r="X102" s="192"/>
      <c r="Y102" s="192"/>
      <c r="Z102" s="192"/>
      <c r="AA102" s="192"/>
    </row>
    <row r="103" spans="1:27">
      <c r="C103" s="375"/>
      <c r="D103" s="375"/>
      <c r="E103" s="375"/>
      <c r="F103" s="375"/>
      <c r="G103" s="379"/>
    </row>
    <row r="104" spans="1:27">
      <c r="C104" s="375"/>
      <c r="D104" s="375"/>
      <c r="E104" s="375"/>
      <c r="F104" s="375"/>
      <c r="G104" s="379"/>
    </row>
    <row r="105" spans="1:27">
      <c r="C105" s="375"/>
      <c r="D105" s="375"/>
      <c r="E105" s="375"/>
      <c r="F105" s="375"/>
      <c r="G105" s="379"/>
    </row>
  </sheetData>
  <mergeCells count="4">
    <mergeCell ref="I5:O5"/>
    <mergeCell ref="I6:O6"/>
    <mergeCell ref="I43:O43"/>
    <mergeCell ref="I59:O59"/>
  </mergeCells>
  <pageMargins left="0.23622047244094491" right="0.15748031496062992" top="0.31496062992125984" bottom="0.23622047244094491" header="0.31496062992125984" footer="0.15748031496062992"/>
  <pageSetup paperSize="9" scale="8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24"/>
  <sheetViews>
    <sheetView topLeftCell="A67" workbookViewId="0">
      <selection activeCell="J59" sqref="J59"/>
    </sheetView>
  </sheetViews>
  <sheetFormatPr defaultRowHeight="23.25"/>
  <cols>
    <col min="1" max="1" width="3.28515625" style="633" customWidth="1"/>
    <col min="2" max="2" width="23.140625" style="624" customWidth="1"/>
    <col min="3" max="4" width="7.42578125" style="633" bestFit="1" customWidth="1"/>
    <col min="5" max="6" width="6.42578125" style="624" customWidth="1"/>
    <col min="7" max="8" width="5.140625" style="624" customWidth="1"/>
    <col min="9" max="14" width="5.5703125" style="624" customWidth="1"/>
    <col min="15" max="15" width="5.5703125" style="695" customWidth="1"/>
    <col min="16" max="16" width="6.7109375" style="633" hidden="1" customWidth="1"/>
    <col min="17" max="17" width="6.7109375" style="633" customWidth="1"/>
    <col min="18" max="256" width="9" style="624"/>
    <col min="257" max="257" width="3.28515625" style="624" customWidth="1"/>
    <col min="258" max="258" width="23.140625" style="624" customWidth="1"/>
    <col min="259" max="260" width="7.42578125" style="624" bestFit="1" customWidth="1"/>
    <col min="261" max="262" width="6.42578125" style="624" customWidth="1"/>
    <col min="263" max="264" width="5.140625" style="624" customWidth="1"/>
    <col min="265" max="271" width="5.5703125" style="624" customWidth="1"/>
    <col min="272" max="273" width="6.7109375" style="624" customWidth="1"/>
    <col min="274" max="512" width="9" style="624"/>
    <col min="513" max="513" width="3.28515625" style="624" customWidth="1"/>
    <col min="514" max="514" width="23.140625" style="624" customWidth="1"/>
    <col min="515" max="516" width="7.42578125" style="624" bestFit="1" customWidth="1"/>
    <col min="517" max="518" width="6.42578125" style="624" customWidth="1"/>
    <col min="519" max="520" width="5.140625" style="624" customWidth="1"/>
    <col min="521" max="527" width="5.5703125" style="624" customWidth="1"/>
    <col min="528" max="529" width="6.7109375" style="624" customWidth="1"/>
    <col min="530" max="768" width="9" style="624"/>
    <col min="769" max="769" width="3.28515625" style="624" customWidth="1"/>
    <col min="770" max="770" width="23.140625" style="624" customWidth="1"/>
    <col min="771" max="772" width="7.42578125" style="624" bestFit="1" customWidth="1"/>
    <col min="773" max="774" width="6.42578125" style="624" customWidth="1"/>
    <col min="775" max="776" width="5.140625" style="624" customWidth="1"/>
    <col min="777" max="783" width="5.5703125" style="624" customWidth="1"/>
    <col min="784" max="785" width="6.7109375" style="624" customWidth="1"/>
    <col min="786" max="1024" width="9" style="624"/>
    <col min="1025" max="1025" width="3.28515625" style="624" customWidth="1"/>
    <col min="1026" max="1026" width="23.140625" style="624" customWidth="1"/>
    <col min="1027" max="1028" width="7.42578125" style="624" bestFit="1" customWidth="1"/>
    <col min="1029" max="1030" width="6.42578125" style="624" customWidth="1"/>
    <col min="1031" max="1032" width="5.140625" style="624" customWidth="1"/>
    <col min="1033" max="1039" width="5.5703125" style="624" customWidth="1"/>
    <col min="1040" max="1041" width="6.7109375" style="624" customWidth="1"/>
    <col min="1042" max="1280" width="9" style="624"/>
    <col min="1281" max="1281" width="3.28515625" style="624" customWidth="1"/>
    <col min="1282" max="1282" width="23.140625" style="624" customWidth="1"/>
    <col min="1283" max="1284" width="7.42578125" style="624" bestFit="1" customWidth="1"/>
    <col min="1285" max="1286" width="6.42578125" style="624" customWidth="1"/>
    <col min="1287" max="1288" width="5.140625" style="624" customWidth="1"/>
    <col min="1289" max="1295" width="5.5703125" style="624" customWidth="1"/>
    <col min="1296" max="1297" width="6.7109375" style="624" customWidth="1"/>
    <col min="1298" max="1536" width="9" style="624"/>
    <col min="1537" max="1537" width="3.28515625" style="624" customWidth="1"/>
    <col min="1538" max="1538" width="23.140625" style="624" customWidth="1"/>
    <col min="1539" max="1540" width="7.42578125" style="624" bestFit="1" customWidth="1"/>
    <col min="1541" max="1542" width="6.42578125" style="624" customWidth="1"/>
    <col min="1543" max="1544" width="5.140625" style="624" customWidth="1"/>
    <col min="1545" max="1551" width="5.5703125" style="624" customWidth="1"/>
    <col min="1552" max="1553" width="6.7109375" style="624" customWidth="1"/>
    <col min="1554" max="1792" width="9" style="624"/>
    <col min="1793" max="1793" width="3.28515625" style="624" customWidth="1"/>
    <col min="1794" max="1794" width="23.140625" style="624" customWidth="1"/>
    <col min="1795" max="1796" width="7.42578125" style="624" bestFit="1" customWidth="1"/>
    <col min="1797" max="1798" width="6.42578125" style="624" customWidth="1"/>
    <col min="1799" max="1800" width="5.140625" style="624" customWidth="1"/>
    <col min="1801" max="1807" width="5.5703125" style="624" customWidth="1"/>
    <col min="1808" max="1809" width="6.7109375" style="624" customWidth="1"/>
    <col min="1810" max="2048" width="9" style="624"/>
    <col min="2049" max="2049" width="3.28515625" style="624" customWidth="1"/>
    <col min="2050" max="2050" width="23.140625" style="624" customWidth="1"/>
    <col min="2051" max="2052" width="7.42578125" style="624" bestFit="1" customWidth="1"/>
    <col min="2053" max="2054" width="6.42578125" style="624" customWidth="1"/>
    <col min="2055" max="2056" width="5.140625" style="624" customWidth="1"/>
    <col min="2057" max="2063" width="5.5703125" style="624" customWidth="1"/>
    <col min="2064" max="2065" width="6.7109375" style="624" customWidth="1"/>
    <col min="2066" max="2304" width="9" style="624"/>
    <col min="2305" max="2305" width="3.28515625" style="624" customWidth="1"/>
    <col min="2306" max="2306" width="23.140625" style="624" customWidth="1"/>
    <col min="2307" max="2308" width="7.42578125" style="624" bestFit="1" customWidth="1"/>
    <col min="2309" max="2310" width="6.42578125" style="624" customWidth="1"/>
    <col min="2311" max="2312" width="5.140625" style="624" customWidth="1"/>
    <col min="2313" max="2319" width="5.5703125" style="624" customWidth="1"/>
    <col min="2320" max="2321" width="6.7109375" style="624" customWidth="1"/>
    <col min="2322" max="2560" width="9" style="624"/>
    <col min="2561" max="2561" width="3.28515625" style="624" customWidth="1"/>
    <col min="2562" max="2562" width="23.140625" style="624" customWidth="1"/>
    <col min="2563" max="2564" width="7.42578125" style="624" bestFit="1" customWidth="1"/>
    <col min="2565" max="2566" width="6.42578125" style="624" customWidth="1"/>
    <col min="2567" max="2568" width="5.140625" style="624" customWidth="1"/>
    <col min="2569" max="2575" width="5.5703125" style="624" customWidth="1"/>
    <col min="2576" max="2577" width="6.7109375" style="624" customWidth="1"/>
    <col min="2578" max="2816" width="9" style="624"/>
    <col min="2817" max="2817" width="3.28515625" style="624" customWidth="1"/>
    <col min="2818" max="2818" width="23.140625" style="624" customWidth="1"/>
    <col min="2819" max="2820" width="7.42578125" style="624" bestFit="1" customWidth="1"/>
    <col min="2821" max="2822" width="6.42578125" style="624" customWidth="1"/>
    <col min="2823" max="2824" width="5.140625" style="624" customWidth="1"/>
    <col min="2825" max="2831" width="5.5703125" style="624" customWidth="1"/>
    <col min="2832" max="2833" width="6.7109375" style="624" customWidth="1"/>
    <col min="2834" max="3072" width="9" style="624"/>
    <col min="3073" max="3073" width="3.28515625" style="624" customWidth="1"/>
    <col min="3074" max="3074" width="23.140625" style="624" customWidth="1"/>
    <col min="3075" max="3076" width="7.42578125" style="624" bestFit="1" customWidth="1"/>
    <col min="3077" max="3078" width="6.42578125" style="624" customWidth="1"/>
    <col min="3079" max="3080" width="5.140625" style="624" customWidth="1"/>
    <col min="3081" max="3087" width="5.5703125" style="624" customWidth="1"/>
    <col min="3088" max="3089" width="6.7109375" style="624" customWidth="1"/>
    <col min="3090" max="3328" width="9" style="624"/>
    <col min="3329" max="3329" width="3.28515625" style="624" customWidth="1"/>
    <col min="3330" max="3330" width="23.140625" style="624" customWidth="1"/>
    <col min="3331" max="3332" width="7.42578125" style="624" bestFit="1" customWidth="1"/>
    <col min="3333" max="3334" width="6.42578125" style="624" customWidth="1"/>
    <col min="3335" max="3336" width="5.140625" style="624" customWidth="1"/>
    <col min="3337" max="3343" width="5.5703125" style="624" customWidth="1"/>
    <col min="3344" max="3345" width="6.7109375" style="624" customWidth="1"/>
    <col min="3346" max="3584" width="9" style="624"/>
    <col min="3585" max="3585" width="3.28515625" style="624" customWidth="1"/>
    <col min="3586" max="3586" width="23.140625" style="624" customWidth="1"/>
    <col min="3587" max="3588" width="7.42578125" style="624" bestFit="1" customWidth="1"/>
    <col min="3589" max="3590" width="6.42578125" style="624" customWidth="1"/>
    <col min="3591" max="3592" width="5.140625" style="624" customWidth="1"/>
    <col min="3593" max="3599" width="5.5703125" style="624" customWidth="1"/>
    <col min="3600" max="3601" width="6.7109375" style="624" customWidth="1"/>
    <col min="3602" max="3840" width="9" style="624"/>
    <col min="3841" max="3841" width="3.28515625" style="624" customWidth="1"/>
    <col min="3842" max="3842" width="23.140625" style="624" customWidth="1"/>
    <col min="3843" max="3844" width="7.42578125" style="624" bestFit="1" customWidth="1"/>
    <col min="3845" max="3846" width="6.42578125" style="624" customWidth="1"/>
    <col min="3847" max="3848" width="5.140625" style="624" customWidth="1"/>
    <col min="3849" max="3855" width="5.5703125" style="624" customWidth="1"/>
    <col min="3856" max="3857" width="6.7109375" style="624" customWidth="1"/>
    <col min="3858" max="4096" width="9" style="624"/>
    <col min="4097" max="4097" width="3.28515625" style="624" customWidth="1"/>
    <col min="4098" max="4098" width="23.140625" style="624" customWidth="1"/>
    <col min="4099" max="4100" width="7.42578125" style="624" bestFit="1" customWidth="1"/>
    <col min="4101" max="4102" width="6.42578125" style="624" customWidth="1"/>
    <col min="4103" max="4104" width="5.140625" style="624" customWidth="1"/>
    <col min="4105" max="4111" width="5.5703125" style="624" customWidth="1"/>
    <col min="4112" max="4113" width="6.7109375" style="624" customWidth="1"/>
    <col min="4114" max="4352" width="9" style="624"/>
    <col min="4353" max="4353" width="3.28515625" style="624" customWidth="1"/>
    <col min="4354" max="4354" width="23.140625" style="624" customWidth="1"/>
    <col min="4355" max="4356" width="7.42578125" style="624" bestFit="1" customWidth="1"/>
    <col min="4357" max="4358" width="6.42578125" style="624" customWidth="1"/>
    <col min="4359" max="4360" width="5.140625" style="624" customWidth="1"/>
    <col min="4361" max="4367" width="5.5703125" style="624" customWidth="1"/>
    <col min="4368" max="4369" width="6.7109375" style="624" customWidth="1"/>
    <col min="4370" max="4608" width="9" style="624"/>
    <col min="4609" max="4609" width="3.28515625" style="624" customWidth="1"/>
    <col min="4610" max="4610" width="23.140625" style="624" customWidth="1"/>
    <col min="4611" max="4612" width="7.42578125" style="624" bestFit="1" customWidth="1"/>
    <col min="4613" max="4614" width="6.42578125" style="624" customWidth="1"/>
    <col min="4615" max="4616" width="5.140625" style="624" customWidth="1"/>
    <col min="4617" max="4623" width="5.5703125" style="624" customWidth="1"/>
    <col min="4624" max="4625" width="6.7109375" style="624" customWidth="1"/>
    <col min="4626" max="4864" width="9" style="624"/>
    <col min="4865" max="4865" width="3.28515625" style="624" customWidth="1"/>
    <col min="4866" max="4866" width="23.140625" style="624" customWidth="1"/>
    <col min="4867" max="4868" width="7.42578125" style="624" bestFit="1" customWidth="1"/>
    <col min="4869" max="4870" width="6.42578125" style="624" customWidth="1"/>
    <col min="4871" max="4872" width="5.140625" style="624" customWidth="1"/>
    <col min="4873" max="4879" width="5.5703125" style="624" customWidth="1"/>
    <col min="4880" max="4881" width="6.7109375" style="624" customWidth="1"/>
    <col min="4882" max="5120" width="9" style="624"/>
    <col min="5121" max="5121" width="3.28515625" style="624" customWidth="1"/>
    <col min="5122" max="5122" width="23.140625" style="624" customWidth="1"/>
    <col min="5123" max="5124" width="7.42578125" style="624" bestFit="1" customWidth="1"/>
    <col min="5125" max="5126" width="6.42578125" style="624" customWidth="1"/>
    <col min="5127" max="5128" width="5.140625" style="624" customWidth="1"/>
    <col min="5129" max="5135" width="5.5703125" style="624" customWidth="1"/>
    <col min="5136" max="5137" width="6.7109375" style="624" customWidth="1"/>
    <col min="5138" max="5376" width="9" style="624"/>
    <col min="5377" max="5377" width="3.28515625" style="624" customWidth="1"/>
    <col min="5378" max="5378" width="23.140625" style="624" customWidth="1"/>
    <col min="5379" max="5380" width="7.42578125" style="624" bestFit="1" customWidth="1"/>
    <col min="5381" max="5382" width="6.42578125" style="624" customWidth="1"/>
    <col min="5383" max="5384" width="5.140625" style="624" customWidth="1"/>
    <col min="5385" max="5391" width="5.5703125" style="624" customWidth="1"/>
    <col min="5392" max="5393" width="6.7109375" style="624" customWidth="1"/>
    <col min="5394" max="5632" width="9" style="624"/>
    <col min="5633" max="5633" width="3.28515625" style="624" customWidth="1"/>
    <col min="5634" max="5634" width="23.140625" style="624" customWidth="1"/>
    <col min="5635" max="5636" width="7.42578125" style="624" bestFit="1" customWidth="1"/>
    <col min="5637" max="5638" width="6.42578125" style="624" customWidth="1"/>
    <col min="5639" max="5640" width="5.140625" style="624" customWidth="1"/>
    <col min="5641" max="5647" width="5.5703125" style="624" customWidth="1"/>
    <col min="5648" max="5649" width="6.7109375" style="624" customWidth="1"/>
    <col min="5650" max="5888" width="9" style="624"/>
    <col min="5889" max="5889" width="3.28515625" style="624" customWidth="1"/>
    <col min="5890" max="5890" width="23.140625" style="624" customWidth="1"/>
    <col min="5891" max="5892" width="7.42578125" style="624" bestFit="1" customWidth="1"/>
    <col min="5893" max="5894" width="6.42578125" style="624" customWidth="1"/>
    <col min="5895" max="5896" width="5.140625" style="624" customWidth="1"/>
    <col min="5897" max="5903" width="5.5703125" style="624" customWidth="1"/>
    <col min="5904" max="5905" width="6.7109375" style="624" customWidth="1"/>
    <col min="5906" max="6144" width="9" style="624"/>
    <col min="6145" max="6145" width="3.28515625" style="624" customWidth="1"/>
    <col min="6146" max="6146" width="23.140625" style="624" customWidth="1"/>
    <col min="6147" max="6148" width="7.42578125" style="624" bestFit="1" customWidth="1"/>
    <col min="6149" max="6150" width="6.42578125" style="624" customWidth="1"/>
    <col min="6151" max="6152" width="5.140625" style="624" customWidth="1"/>
    <col min="6153" max="6159" width="5.5703125" style="624" customWidth="1"/>
    <col min="6160" max="6161" width="6.7109375" style="624" customWidth="1"/>
    <col min="6162" max="6400" width="9" style="624"/>
    <col min="6401" max="6401" width="3.28515625" style="624" customWidth="1"/>
    <col min="6402" max="6402" width="23.140625" style="624" customWidth="1"/>
    <col min="6403" max="6404" width="7.42578125" style="624" bestFit="1" customWidth="1"/>
    <col min="6405" max="6406" width="6.42578125" style="624" customWidth="1"/>
    <col min="6407" max="6408" width="5.140625" style="624" customWidth="1"/>
    <col min="6409" max="6415" width="5.5703125" style="624" customWidth="1"/>
    <col min="6416" max="6417" width="6.7109375" style="624" customWidth="1"/>
    <col min="6418" max="6656" width="9" style="624"/>
    <col min="6657" max="6657" width="3.28515625" style="624" customWidth="1"/>
    <col min="6658" max="6658" width="23.140625" style="624" customWidth="1"/>
    <col min="6659" max="6660" width="7.42578125" style="624" bestFit="1" customWidth="1"/>
    <col min="6661" max="6662" width="6.42578125" style="624" customWidth="1"/>
    <col min="6663" max="6664" width="5.140625" style="624" customWidth="1"/>
    <col min="6665" max="6671" width="5.5703125" style="624" customWidth="1"/>
    <col min="6672" max="6673" width="6.7109375" style="624" customWidth="1"/>
    <col min="6674" max="6912" width="9" style="624"/>
    <col min="6913" max="6913" width="3.28515625" style="624" customWidth="1"/>
    <col min="6914" max="6914" width="23.140625" style="624" customWidth="1"/>
    <col min="6915" max="6916" width="7.42578125" style="624" bestFit="1" customWidth="1"/>
    <col min="6917" max="6918" width="6.42578125" style="624" customWidth="1"/>
    <col min="6919" max="6920" width="5.140625" style="624" customWidth="1"/>
    <col min="6921" max="6927" width="5.5703125" style="624" customWidth="1"/>
    <col min="6928" max="6929" width="6.7109375" style="624" customWidth="1"/>
    <col min="6930" max="7168" width="9" style="624"/>
    <col min="7169" max="7169" width="3.28515625" style="624" customWidth="1"/>
    <col min="7170" max="7170" width="23.140625" style="624" customWidth="1"/>
    <col min="7171" max="7172" width="7.42578125" style="624" bestFit="1" customWidth="1"/>
    <col min="7173" max="7174" width="6.42578125" style="624" customWidth="1"/>
    <col min="7175" max="7176" width="5.140625" style="624" customWidth="1"/>
    <col min="7177" max="7183" width="5.5703125" style="624" customWidth="1"/>
    <col min="7184" max="7185" width="6.7109375" style="624" customWidth="1"/>
    <col min="7186" max="7424" width="9" style="624"/>
    <col min="7425" max="7425" width="3.28515625" style="624" customWidth="1"/>
    <col min="7426" max="7426" width="23.140625" style="624" customWidth="1"/>
    <col min="7427" max="7428" width="7.42578125" style="624" bestFit="1" customWidth="1"/>
    <col min="7429" max="7430" width="6.42578125" style="624" customWidth="1"/>
    <col min="7431" max="7432" width="5.140625" style="624" customWidth="1"/>
    <col min="7433" max="7439" width="5.5703125" style="624" customWidth="1"/>
    <col min="7440" max="7441" width="6.7109375" style="624" customWidth="1"/>
    <col min="7442" max="7680" width="9" style="624"/>
    <col min="7681" max="7681" width="3.28515625" style="624" customWidth="1"/>
    <col min="7682" max="7682" width="23.140625" style="624" customWidth="1"/>
    <col min="7683" max="7684" width="7.42578125" style="624" bestFit="1" customWidth="1"/>
    <col min="7685" max="7686" width="6.42578125" style="624" customWidth="1"/>
    <col min="7687" max="7688" width="5.140625" style="624" customWidth="1"/>
    <col min="7689" max="7695" width="5.5703125" style="624" customWidth="1"/>
    <col min="7696" max="7697" width="6.7109375" style="624" customWidth="1"/>
    <col min="7698" max="7936" width="9" style="624"/>
    <col min="7937" max="7937" width="3.28515625" style="624" customWidth="1"/>
    <col min="7938" max="7938" width="23.140625" style="624" customWidth="1"/>
    <col min="7939" max="7940" width="7.42578125" style="624" bestFit="1" customWidth="1"/>
    <col min="7941" max="7942" width="6.42578125" style="624" customWidth="1"/>
    <col min="7943" max="7944" width="5.140625" style="624" customWidth="1"/>
    <col min="7945" max="7951" width="5.5703125" style="624" customWidth="1"/>
    <col min="7952" max="7953" width="6.7109375" style="624" customWidth="1"/>
    <col min="7954" max="8192" width="9" style="624"/>
    <col min="8193" max="8193" width="3.28515625" style="624" customWidth="1"/>
    <col min="8194" max="8194" width="23.140625" style="624" customWidth="1"/>
    <col min="8195" max="8196" width="7.42578125" style="624" bestFit="1" customWidth="1"/>
    <col min="8197" max="8198" width="6.42578125" style="624" customWidth="1"/>
    <col min="8199" max="8200" width="5.140625" style="624" customWidth="1"/>
    <col min="8201" max="8207" width="5.5703125" style="624" customWidth="1"/>
    <col min="8208" max="8209" width="6.7109375" style="624" customWidth="1"/>
    <col min="8210" max="8448" width="9" style="624"/>
    <col min="8449" max="8449" width="3.28515625" style="624" customWidth="1"/>
    <col min="8450" max="8450" width="23.140625" style="624" customWidth="1"/>
    <col min="8451" max="8452" width="7.42578125" style="624" bestFit="1" customWidth="1"/>
    <col min="8453" max="8454" width="6.42578125" style="624" customWidth="1"/>
    <col min="8455" max="8456" width="5.140625" style="624" customWidth="1"/>
    <col min="8457" max="8463" width="5.5703125" style="624" customWidth="1"/>
    <col min="8464" max="8465" width="6.7109375" style="624" customWidth="1"/>
    <col min="8466" max="8704" width="9" style="624"/>
    <col min="8705" max="8705" width="3.28515625" style="624" customWidth="1"/>
    <col min="8706" max="8706" width="23.140625" style="624" customWidth="1"/>
    <col min="8707" max="8708" width="7.42578125" style="624" bestFit="1" customWidth="1"/>
    <col min="8709" max="8710" width="6.42578125" style="624" customWidth="1"/>
    <col min="8711" max="8712" width="5.140625" style="624" customWidth="1"/>
    <col min="8713" max="8719" width="5.5703125" style="624" customWidth="1"/>
    <col min="8720" max="8721" width="6.7109375" style="624" customWidth="1"/>
    <col min="8722" max="8960" width="9" style="624"/>
    <col min="8961" max="8961" width="3.28515625" style="624" customWidth="1"/>
    <col min="8962" max="8962" width="23.140625" style="624" customWidth="1"/>
    <col min="8963" max="8964" width="7.42578125" style="624" bestFit="1" customWidth="1"/>
    <col min="8965" max="8966" width="6.42578125" style="624" customWidth="1"/>
    <col min="8967" max="8968" width="5.140625" style="624" customWidth="1"/>
    <col min="8969" max="8975" width="5.5703125" style="624" customWidth="1"/>
    <col min="8976" max="8977" width="6.7109375" style="624" customWidth="1"/>
    <col min="8978" max="9216" width="9" style="624"/>
    <col min="9217" max="9217" width="3.28515625" style="624" customWidth="1"/>
    <col min="9218" max="9218" width="23.140625" style="624" customWidth="1"/>
    <col min="9219" max="9220" width="7.42578125" style="624" bestFit="1" customWidth="1"/>
    <col min="9221" max="9222" width="6.42578125" style="624" customWidth="1"/>
    <col min="9223" max="9224" width="5.140625" style="624" customWidth="1"/>
    <col min="9225" max="9231" width="5.5703125" style="624" customWidth="1"/>
    <col min="9232" max="9233" width="6.7109375" style="624" customWidth="1"/>
    <col min="9234" max="9472" width="9" style="624"/>
    <col min="9473" max="9473" width="3.28515625" style="624" customWidth="1"/>
    <col min="9474" max="9474" width="23.140625" style="624" customWidth="1"/>
    <col min="9475" max="9476" width="7.42578125" style="624" bestFit="1" customWidth="1"/>
    <col min="9477" max="9478" width="6.42578125" style="624" customWidth="1"/>
    <col min="9479" max="9480" width="5.140625" style="624" customWidth="1"/>
    <col min="9481" max="9487" width="5.5703125" style="624" customWidth="1"/>
    <col min="9488" max="9489" width="6.7109375" style="624" customWidth="1"/>
    <col min="9490" max="9728" width="9" style="624"/>
    <col min="9729" max="9729" width="3.28515625" style="624" customWidth="1"/>
    <col min="9730" max="9730" width="23.140625" style="624" customWidth="1"/>
    <col min="9731" max="9732" width="7.42578125" style="624" bestFit="1" customWidth="1"/>
    <col min="9733" max="9734" width="6.42578125" style="624" customWidth="1"/>
    <col min="9735" max="9736" width="5.140625" style="624" customWidth="1"/>
    <col min="9737" max="9743" width="5.5703125" style="624" customWidth="1"/>
    <col min="9744" max="9745" width="6.7109375" style="624" customWidth="1"/>
    <col min="9746" max="9984" width="9" style="624"/>
    <col min="9985" max="9985" width="3.28515625" style="624" customWidth="1"/>
    <col min="9986" max="9986" width="23.140625" style="624" customWidth="1"/>
    <col min="9987" max="9988" width="7.42578125" style="624" bestFit="1" customWidth="1"/>
    <col min="9989" max="9990" width="6.42578125" style="624" customWidth="1"/>
    <col min="9991" max="9992" width="5.140625" style="624" customWidth="1"/>
    <col min="9993" max="9999" width="5.5703125" style="624" customWidth="1"/>
    <col min="10000" max="10001" width="6.7109375" style="624" customWidth="1"/>
    <col min="10002" max="10240" width="9" style="624"/>
    <col min="10241" max="10241" width="3.28515625" style="624" customWidth="1"/>
    <col min="10242" max="10242" width="23.140625" style="624" customWidth="1"/>
    <col min="10243" max="10244" width="7.42578125" style="624" bestFit="1" customWidth="1"/>
    <col min="10245" max="10246" width="6.42578125" style="624" customWidth="1"/>
    <col min="10247" max="10248" width="5.140625" style="624" customWidth="1"/>
    <col min="10249" max="10255" width="5.5703125" style="624" customWidth="1"/>
    <col min="10256" max="10257" width="6.7109375" style="624" customWidth="1"/>
    <col min="10258" max="10496" width="9" style="624"/>
    <col min="10497" max="10497" width="3.28515625" style="624" customWidth="1"/>
    <col min="10498" max="10498" width="23.140625" style="624" customWidth="1"/>
    <col min="10499" max="10500" width="7.42578125" style="624" bestFit="1" customWidth="1"/>
    <col min="10501" max="10502" width="6.42578125" style="624" customWidth="1"/>
    <col min="10503" max="10504" width="5.140625" style="624" customWidth="1"/>
    <col min="10505" max="10511" width="5.5703125" style="624" customWidth="1"/>
    <col min="10512" max="10513" width="6.7109375" style="624" customWidth="1"/>
    <col min="10514" max="10752" width="9" style="624"/>
    <col min="10753" max="10753" width="3.28515625" style="624" customWidth="1"/>
    <col min="10754" max="10754" width="23.140625" style="624" customWidth="1"/>
    <col min="10755" max="10756" width="7.42578125" style="624" bestFit="1" customWidth="1"/>
    <col min="10757" max="10758" width="6.42578125" style="624" customWidth="1"/>
    <col min="10759" max="10760" width="5.140625" style="624" customWidth="1"/>
    <col min="10761" max="10767" width="5.5703125" style="624" customWidth="1"/>
    <col min="10768" max="10769" width="6.7109375" style="624" customWidth="1"/>
    <col min="10770" max="11008" width="9" style="624"/>
    <col min="11009" max="11009" width="3.28515625" style="624" customWidth="1"/>
    <col min="11010" max="11010" width="23.140625" style="624" customWidth="1"/>
    <col min="11011" max="11012" width="7.42578125" style="624" bestFit="1" customWidth="1"/>
    <col min="11013" max="11014" width="6.42578125" style="624" customWidth="1"/>
    <col min="11015" max="11016" width="5.140625" style="624" customWidth="1"/>
    <col min="11017" max="11023" width="5.5703125" style="624" customWidth="1"/>
    <col min="11024" max="11025" width="6.7109375" style="624" customWidth="1"/>
    <col min="11026" max="11264" width="9" style="624"/>
    <col min="11265" max="11265" width="3.28515625" style="624" customWidth="1"/>
    <col min="11266" max="11266" width="23.140625" style="624" customWidth="1"/>
    <col min="11267" max="11268" width="7.42578125" style="624" bestFit="1" customWidth="1"/>
    <col min="11269" max="11270" width="6.42578125" style="624" customWidth="1"/>
    <col min="11271" max="11272" width="5.140625" style="624" customWidth="1"/>
    <col min="11273" max="11279" width="5.5703125" style="624" customWidth="1"/>
    <col min="11280" max="11281" width="6.7109375" style="624" customWidth="1"/>
    <col min="11282" max="11520" width="9" style="624"/>
    <col min="11521" max="11521" width="3.28515625" style="624" customWidth="1"/>
    <col min="11522" max="11522" width="23.140625" style="624" customWidth="1"/>
    <col min="11523" max="11524" width="7.42578125" style="624" bestFit="1" customWidth="1"/>
    <col min="11525" max="11526" width="6.42578125" style="624" customWidth="1"/>
    <col min="11527" max="11528" width="5.140625" style="624" customWidth="1"/>
    <col min="11529" max="11535" width="5.5703125" style="624" customWidth="1"/>
    <col min="11536" max="11537" width="6.7109375" style="624" customWidth="1"/>
    <col min="11538" max="11776" width="9" style="624"/>
    <col min="11777" max="11777" width="3.28515625" style="624" customWidth="1"/>
    <col min="11778" max="11778" width="23.140625" style="624" customWidth="1"/>
    <col min="11779" max="11780" width="7.42578125" style="624" bestFit="1" customWidth="1"/>
    <col min="11781" max="11782" width="6.42578125" style="624" customWidth="1"/>
    <col min="11783" max="11784" width="5.140625" style="624" customWidth="1"/>
    <col min="11785" max="11791" width="5.5703125" style="624" customWidth="1"/>
    <col min="11792" max="11793" width="6.7109375" style="624" customWidth="1"/>
    <col min="11794" max="12032" width="9" style="624"/>
    <col min="12033" max="12033" width="3.28515625" style="624" customWidth="1"/>
    <col min="12034" max="12034" width="23.140625" style="624" customWidth="1"/>
    <col min="12035" max="12036" width="7.42578125" style="624" bestFit="1" customWidth="1"/>
    <col min="12037" max="12038" width="6.42578125" style="624" customWidth="1"/>
    <col min="12039" max="12040" width="5.140625" style="624" customWidth="1"/>
    <col min="12041" max="12047" width="5.5703125" style="624" customWidth="1"/>
    <col min="12048" max="12049" width="6.7109375" style="624" customWidth="1"/>
    <col min="12050" max="12288" width="9" style="624"/>
    <col min="12289" max="12289" width="3.28515625" style="624" customWidth="1"/>
    <col min="12290" max="12290" width="23.140625" style="624" customWidth="1"/>
    <col min="12291" max="12292" width="7.42578125" style="624" bestFit="1" customWidth="1"/>
    <col min="12293" max="12294" width="6.42578125" style="624" customWidth="1"/>
    <col min="12295" max="12296" width="5.140625" style="624" customWidth="1"/>
    <col min="12297" max="12303" width="5.5703125" style="624" customWidth="1"/>
    <col min="12304" max="12305" width="6.7109375" style="624" customWidth="1"/>
    <col min="12306" max="12544" width="9" style="624"/>
    <col min="12545" max="12545" width="3.28515625" style="624" customWidth="1"/>
    <col min="12546" max="12546" width="23.140625" style="624" customWidth="1"/>
    <col min="12547" max="12548" width="7.42578125" style="624" bestFit="1" customWidth="1"/>
    <col min="12549" max="12550" width="6.42578125" style="624" customWidth="1"/>
    <col min="12551" max="12552" width="5.140625" style="624" customWidth="1"/>
    <col min="12553" max="12559" width="5.5703125" style="624" customWidth="1"/>
    <col min="12560" max="12561" width="6.7109375" style="624" customWidth="1"/>
    <col min="12562" max="12800" width="9" style="624"/>
    <col min="12801" max="12801" width="3.28515625" style="624" customWidth="1"/>
    <col min="12802" max="12802" width="23.140625" style="624" customWidth="1"/>
    <col min="12803" max="12804" width="7.42578125" style="624" bestFit="1" customWidth="1"/>
    <col min="12805" max="12806" width="6.42578125" style="624" customWidth="1"/>
    <col min="12807" max="12808" width="5.140625" style="624" customWidth="1"/>
    <col min="12809" max="12815" width="5.5703125" style="624" customWidth="1"/>
    <col min="12816" max="12817" width="6.7109375" style="624" customWidth="1"/>
    <col min="12818" max="13056" width="9" style="624"/>
    <col min="13057" max="13057" width="3.28515625" style="624" customWidth="1"/>
    <col min="13058" max="13058" width="23.140625" style="624" customWidth="1"/>
    <col min="13059" max="13060" width="7.42578125" style="624" bestFit="1" customWidth="1"/>
    <col min="13061" max="13062" width="6.42578125" style="624" customWidth="1"/>
    <col min="13063" max="13064" width="5.140625" style="624" customWidth="1"/>
    <col min="13065" max="13071" width="5.5703125" style="624" customWidth="1"/>
    <col min="13072" max="13073" width="6.7109375" style="624" customWidth="1"/>
    <col min="13074" max="13312" width="9" style="624"/>
    <col min="13313" max="13313" width="3.28515625" style="624" customWidth="1"/>
    <col min="13314" max="13314" width="23.140625" style="624" customWidth="1"/>
    <col min="13315" max="13316" width="7.42578125" style="624" bestFit="1" customWidth="1"/>
    <col min="13317" max="13318" width="6.42578125" style="624" customWidth="1"/>
    <col min="13319" max="13320" width="5.140625" style="624" customWidth="1"/>
    <col min="13321" max="13327" width="5.5703125" style="624" customWidth="1"/>
    <col min="13328" max="13329" width="6.7109375" style="624" customWidth="1"/>
    <col min="13330" max="13568" width="9" style="624"/>
    <col min="13569" max="13569" width="3.28515625" style="624" customWidth="1"/>
    <col min="13570" max="13570" width="23.140625" style="624" customWidth="1"/>
    <col min="13571" max="13572" width="7.42578125" style="624" bestFit="1" customWidth="1"/>
    <col min="13573" max="13574" width="6.42578125" style="624" customWidth="1"/>
    <col min="13575" max="13576" width="5.140625" style="624" customWidth="1"/>
    <col min="13577" max="13583" width="5.5703125" style="624" customWidth="1"/>
    <col min="13584" max="13585" width="6.7109375" style="624" customWidth="1"/>
    <col min="13586" max="13824" width="9" style="624"/>
    <col min="13825" max="13825" width="3.28515625" style="624" customWidth="1"/>
    <col min="13826" max="13826" width="23.140625" style="624" customWidth="1"/>
    <col min="13827" max="13828" width="7.42578125" style="624" bestFit="1" customWidth="1"/>
    <col min="13829" max="13830" width="6.42578125" style="624" customWidth="1"/>
    <col min="13831" max="13832" width="5.140625" style="624" customWidth="1"/>
    <col min="13833" max="13839" width="5.5703125" style="624" customWidth="1"/>
    <col min="13840" max="13841" width="6.7109375" style="624" customWidth="1"/>
    <col min="13842" max="14080" width="9" style="624"/>
    <col min="14081" max="14081" width="3.28515625" style="624" customWidth="1"/>
    <col min="14082" max="14082" width="23.140625" style="624" customWidth="1"/>
    <col min="14083" max="14084" width="7.42578125" style="624" bestFit="1" customWidth="1"/>
    <col min="14085" max="14086" width="6.42578125" style="624" customWidth="1"/>
    <col min="14087" max="14088" width="5.140625" style="624" customWidth="1"/>
    <col min="14089" max="14095" width="5.5703125" style="624" customWidth="1"/>
    <col min="14096" max="14097" width="6.7109375" style="624" customWidth="1"/>
    <col min="14098" max="14336" width="9" style="624"/>
    <col min="14337" max="14337" width="3.28515625" style="624" customWidth="1"/>
    <col min="14338" max="14338" width="23.140625" style="624" customWidth="1"/>
    <col min="14339" max="14340" width="7.42578125" style="624" bestFit="1" customWidth="1"/>
    <col min="14341" max="14342" width="6.42578125" style="624" customWidth="1"/>
    <col min="14343" max="14344" width="5.140625" style="624" customWidth="1"/>
    <col min="14345" max="14351" width="5.5703125" style="624" customWidth="1"/>
    <col min="14352" max="14353" width="6.7109375" style="624" customWidth="1"/>
    <col min="14354" max="14592" width="9" style="624"/>
    <col min="14593" max="14593" width="3.28515625" style="624" customWidth="1"/>
    <col min="14594" max="14594" width="23.140625" style="624" customWidth="1"/>
    <col min="14595" max="14596" width="7.42578125" style="624" bestFit="1" customWidth="1"/>
    <col min="14597" max="14598" width="6.42578125" style="624" customWidth="1"/>
    <col min="14599" max="14600" width="5.140625" style="624" customWidth="1"/>
    <col min="14601" max="14607" width="5.5703125" style="624" customWidth="1"/>
    <col min="14608" max="14609" width="6.7109375" style="624" customWidth="1"/>
    <col min="14610" max="14848" width="9" style="624"/>
    <col min="14849" max="14849" width="3.28515625" style="624" customWidth="1"/>
    <col min="14850" max="14850" width="23.140625" style="624" customWidth="1"/>
    <col min="14851" max="14852" width="7.42578125" style="624" bestFit="1" customWidth="1"/>
    <col min="14853" max="14854" width="6.42578125" style="624" customWidth="1"/>
    <col min="14855" max="14856" width="5.140625" style="624" customWidth="1"/>
    <col min="14857" max="14863" width="5.5703125" style="624" customWidth="1"/>
    <col min="14864" max="14865" width="6.7109375" style="624" customWidth="1"/>
    <col min="14866" max="15104" width="9" style="624"/>
    <col min="15105" max="15105" width="3.28515625" style="624" customWidth="1"/>
    <col min="15106" max="15106" width="23.140625" style="624" customWidth="1"/>
    <col min="15107" max="15108" width="7.42578125" style="624" bestFit="1" customWidth="1"/>
    <col min="15109" max="15110" width="6.42578125" style="624" customWidth="1"/>
    <col min="15111" max="15112" width="5.140625" style="624" customWidth="1"/>
    <col min="15113" max="15119" width="5.5703125" style="624" customWidth="1"/>
    <col min="15120" max="15121" width="6.7109375" style="624" customWidth="1"/>
    <col min="15122" max="15360" width="9" style="624"/>
    <col min="15361" max="15361" width="3.28515625" style="624" customWidth="1"/>
    <col min="15362" max="15362" width="23.140625" style="624" customWidth="1"/>
    <col min="15363" max="15364" width="7.42578125" style="624" bestFit="1" customWidth="1"/>
    <col min="15365" max="15366" width="6.42578125" style="624" customWidth="1"/>
    <col min="15367" max="15368" width="5.140625" style="624" customWidth="1"/>
    <col min="15369" max="15375" width="5.5703125" style="624" customWidth="1"/>
    <col min="15376" max="15377" width="6.7109375" style="624" customWidth="1"/>
    <col min="15378" max="15616" width="9" style="624"/>
    <col min="15617" max="15617" width="3.28515625" style="624" customWidth="1"/>
    <col min="15618" max="15618" width="23.140625" style="624" customWidth="1"/>
    <col min="15619" max="15620" width="7.42578125" style="624" bestFit="1" customWidth="1"/>
    <col min="15621" max="15622" width="6.42578125" style="624" customWidth="1"/>
    <col min="15623" max="15624" width="5.140625" style="624" customWidth="1"/>
    <col min="15625" max="15631" width="5.5703125" style="624" customWidth="1"/>
    <col min="15632" max="15633" width="6.7109375" style="624" customWidth="1"/>
    <col min="15634" max="15872" width="9" style="624"/>
    <col min="15873" max="15873" width="3.28515625" style="624" customWidth="1"/>
    <col min="15874" max="15874" width="23.140625" style="624" customWidth="1"/>
    <col min="15875" max="15876" width="7.42578125" style="624" bestFit="1" customWidth="1"/>
    <col min="15877" max="15878" width="6.42578125" style="624" customWidth="1"/>
    <col min="15879" max="15880" width="5.140625" style="624" customWidth="1"/>
    <col min="15881" max="15887" width="5.5703125" style="624" customWidth="1"/>
    <col min="15888" max="15889" width="6.7109375" style="624" customWidth="1"/>
    <col min="15890" max="16128" width="9" style="624"/>
    <col min="16129" max="16129" width="3.28515625" style="624" customWidth="1"/>
    <col min="16130" max="16130" width="23.140625" style="624" customWidth="1"/>
    <col min="16131" max="16132" width="7.42578125" style="624" bestFit="1" customWidth="1"/>
    <col min="16133" max="16134" width="6.42578125" style="624" customWidth="1"/>
    <col min="16135" max="16136" width="5.140625" style="624" customWidth="1"/>
    <col min="16137" max="16143" width="5.5703125" style="624" customWidth="1"/>
    <col min="16144" max="16145" width="6.7109375" style="624" customWidth="1"/>
    <col min="16146" max="16384" width="9" style="624"/>
  </cols>
  <sheetData>
    <row r="1" spans="1:24">
      <c r="A1" s="623" t="s">
        <v>93</v>
      </c>
      <c r="B1" s="623"/>
      <c r="C1" s="623"/>
      <c r="D1" s="623"/>
      <c r="E1" s="623"/>
      <c r="F1" s="623"/>
      <c r="G1" s="623"/>
      <c r="H1" s="623"/>
      <c r="I1" s="623"/>
      <c r="J1" s="623"/>
      <c r="K1" s="623"/>
      <c r="L1" s="623"/>
      <c r="M1" s="623"/>
      <c r="N1" s="623"/>
      <c r="O1" s="623"/>
      <c r="P1" s="623"/>
      <c r="Q1" s="623"/>
    </row>
    <row r="2" spans="1:24">
      <c r="A2" s="623" t="s">
        <v>144</v>
      </c>
      <c r="B2" s="623"/>
      <c r="C2" s="623"/>
      <c r="D2" s="623"/>
      <c r="E2" s="623"/>
      <c r="F2" s="623"/>
      <c r="G2" s="623"/>
      <c r="H2" s="623"/>
      <c r="I2" s="623"/>
      <c r="J2" s="623"/>
      <c r="K2" s="623"/>
      <c r="L2" s="623"/>
      <c r="M2" s="623"/>
      <c r="N2" s="623"/>
      <c r="O2" s="623"/>
      <c r="P2" s="623"/>
      <c r="Q2" s="623"/>
    </row>
    <row r="3" spans="1:24">
      <c r="A3" s="625" t="s">
        <v>145</v>
      </c>
      <c r="B3" s="623"/>
      <c r="C3" s="625"/>
      <c r="D3" s="625"/>
      <c r="E3" s="623"/>
      <c r="F3" s="623"/>
      <c r="G3" s="623"/>
      <c r="H3" s="623"/>
      <c r="I3" s="623"/>
      <c r="J3" s="623"/>
      <c r="K3" s="623"/>
      <c r="L3" s="626" t="s">
        <v>92</v>
      </c>
      <c r="M3" s="623"/>
      <c r="N3" s="623"/>
      <c r="O3" s="627"/>
      <c r="P3" s="625"/>
      <c r="Q3" s="625"/>
    </row>
    <row r="4" spans="1:24">
      <c r="A4" s="628" t="s">
        <v>1</v>
      </c>
      <c r="B4" s="627"/>
      <c r="C4" s="629"/>
      <c r="D4" s="629"/>
      <c r="E4" s="627"/>
      <c r="F4" s="627"/>
      <c r="G4" s="627"/>
      <c r="H4" s="627"/>
      <c r="I4" s="630"/>
      <c r="J4" s="631"/>
      <c r="K4" s="632"/>
      <c r="L4" s="632"/>
      <c r="M4" s="632"/>
      <c r="N4" s="632"/>
      <c r="O4" s="627"/>
    </row>
    <row r="5" spans="1:24" s="641" customFormat="1">
      <c r="A5" s="1251" t="s">
        <v>96</v>
      </c>
      <c r="B5" s="1251" t="s">
        <v>2</v>
      </c>
      <c r="C5" s="634" t="s">
        <v>76</v>
      </c>
      <c r="D5" s="635"/>
      <c r="E5" s="636" t="s">
        <v>57</v>
      </c>
      <c r="F5" s="637"/>
      <c r="G5" s="638" t="s">
        <v>79</v>
      </c>
      <c r="H5" s="639"/>
      <c r="I5" s="1254" t="s">
        <v>146</v>
      </c>
      <c r="J5" s="1255"/>
      <c r="K5" s="1255"/>
      <c r="L5" s="1255"/>
      <c r="M5" s="1255"/>
      <c r="N5" s="1255"/>
      <c r="O5" s="1256"/>
      <c r="P5" s="634"/>
      <c r="Q5" s="640"/>
      <c r="R5" s="623"/>
      <c r="S5" s="623"/>
      <c r="T5" s="623"/>
      <c r="U5" s="623"/>
      <c r="V5" s="623"/>
      <c r="W5" s="623"/>
      <c r="X5" s="623"/>
    </row>
    <row r="6" spans="1:24" s="651" customFormat="1" ht="37.5">
      <c r="A6" s="1252"/>
      <c r="B6" s="1252"/>
      <c r="C6" s="642"/>
      <c r="D6" s="643"/>
      <c r="E6" s="644"/>
      <c r="F6" s="645"/>
      <c r="G6" s="646"/>
      <c r="H6" s="647"/>
      <c r="I6" s="1257" t="s">
        <v>39</v>
      </c>
      <c r="J6" s="1258"/>
      <c r="K6" s="1258"/>
      <c r="L6" s="1258"/>
      <c r="M6" s="1258"/>
      <c r="N6" s="1258"/>
      <c r="O6" s="1259"/>
      <c r="P6" s="648" t="s">
        <v>58</v>
      </c>
      <c r="Q6" s="649" t="s">
        <v>58</v>
      </c>
      <c r="R6" s="650"/>
      <c r="S6" s="650"/>
      <c r="T6" s="650"/>
      <c r="U6" s="650"/>
      <c r="V6" s="650"/>
      <c r="W6" s="650"/>
      <c r="X6" s="650"/>
    </row>
    <row r="7" spans="1:24" s="651" customFormat="1" ht="63.75">
      <c r="A7" s="1253"/>
      <c r="B7" s="1253"/>
      <c r="C7" s="652" t="s">
        <v>77</v>
      </c>
      <c r="D7" s="653" t="s">
        <v>78</v>
      </c>
      <c r="E7" s="654" t="s">
        <v>55</v>
      </c>
      <c r="F7" s="655" t="s">
        <v>56</v>
      </c>
      <c r="G7" s="656" t="s">
        <v>55</v>
      </c>
      <c r="H7" s="657" t="s">
        <v>56</v>
      </c>
      <c r="I7" s="658" t="s">
        <v>5</v>
      </c>
      <c r="J7" s="658" t="s">
        <v>6</v>
      </c>
      <c r="K7" s="659" t="s">
        <v>40</v>
      </c>
      <c r="L7" s="658" t="s">
        <v>41</v>
      </c>
      <c r="M7" s="660" t="s">
        <v>49</v>
      </c>
      <c r="N7" s="660" t="s">
        <v>48</v>
      </c>
      <c r="O7" s="659" t="s">
        <v>4</v>
      </c>
      <c r="P7" s="661" t="s">
        <v>55</v>
      </c>
      <c r="Q7" s="662" t="s">
        <v>56</v>
      </c>
      <c r="R7" s="650"/>
      <c r="S7" s="650"/>
      <c r="T7" s="650"/>
      <c r="U7" s="650"/>
      <c r="V7" s="650"/>
      <c r="W7" s="650"/>
      <c r="X7" s="650"/>
    </row>
    <row r="8" spans="1:24">
      <c r="A8" s="663">
        <v>1</v>
      </c>
      <c r="B8" s="664" t="s">
        <v>98</v>
      </c>
      <c r="C8" s="665">
        <v>10.68</v>
      </c>
      <c r="D8" s="665">
        <f>+C8*0.8</f>
        <v>8.5440000000000005</v>
      </c>
      <c r="E8" s="666">
        <v>13.56</v>
      </c>
      <c r="F8" s="666">
        <v>11.49</v>
      </c>
      <c r="G8" s="667">
        <v>11</v>
      </c>
      <c r="H8" s="1170">
        <v>5</v>
      </c>
      <c r="I8" s="668">
        <v>6</v>
      </c>
      <c r="J8" s="669"/>
      <c r="K8" s="668"/>
      <c r="L8" s="670"/>
      <c r="M8" s="669"/>
      <c r="N8" s="671"/>
      <c r="O8" s="672">
        <f>SUM(I8:N8)</f>
        <v>6</v>
      </c>
      <c r="P8" s="673"/>
      <c r="Q8" s="674">
        <f>+H8-O8</f>
        <v>-1</v>
      </c>
      <c r="R8" s="192" t="s">
        <v>218</v>
      </c>
    </row>
    <row r="9" spans="1:24">
      <c r="A9" s="663">
        <v>2</v>
      </c>
      <c r="B9" s="664" t="s">
        <v>7</v>
      </c>
      <c r="C9" s="675">
        <v>5.6429999999999998</v>
      </c>
      <c r="D9" s="665">
        <f t="shared" ref="D9:D38" si="0">+C9*0.8</f>
        <v>4.5144000000000002</v>
      </c>
      <c r="E9" s="666">
        <v>7.89</v>
      </c>
      <c r="F9" s="666">
        <v>6.95</v>
      </c>
      <c r="G9" s="667">
        <v>6</v>
      </c>
      <c r="H9" s="667">
        <v>6</v>
      </c>
      <c r="I9" s="668">
        <v>5</v>
      </c>
      <c r="J9" s="669"/>
      <c r="K9" s="668"/>
      <c r="L9" s="670"/>
      <c r="M9" s="669"/>
      <c r="N9" s="672"/>
      <c r="O9" s="672">
        <f t="shared" ref="O9:O37" si="1">SUM(I9:N9)</f>
        <v>5</v>
      </c>
      <c r="P9" s="675"/>
      <c r="Q9" s="676">
        <f t="shared" ref="Q9:Q37" si="2">+H9-O9</f>
        <v>1</v>
      </c>
    </row>
    <row r="10" spans="1:24">
      <c r="A10" s="663">
        <v>12</v>
      </c>
      <c r="B10" s="677" t="s">
        <v>147</v>
      </c>
      <c r="C10" s="665">
        <v>7.6050000000000004</v>
      </c>
      <c r="D10" s="665">
        <f>+C10*0.8</f>
        <v>6.0840000000000005</v>
      </c>
      <c r="E10" s="666">
        <v>2</v>
      </c>
      <c r="F10" s="666">
        <v>2</v>
      </c>
      <c r="G10" s="667">
        <v>2</v>
      </c>
      <c r="H10" s="667">
        <v>2</v>
      </c>
      <c r="I10" s="668">
        <v>3</v>
      </c>
      <c r="J10" s="669"/>
      <c r="K10" s="668"/>
      <c r="L10" s="670"/>
      <c r="M10" s="669"/>
      <c r="N10" s="672"/>
      <c r="O10" s="672">
        <f t="shared" si="1"/>
        <v>3</v>
      </c>
      <c r="P10" s="665"/>
      <c r="Q10" s="674">
        <f t="shared" si="2"/>
        <v>-1</v>
      </c>
    </row>
    <row r="11" spans="1:24">
      <c r="A11" s="663">
        <v>3</v>
      </c>
      <c r="B11" s="664" t="s">
        <v>8</v>
      </c>
      <c r="C11" s="675">
        <v>4.681</v>
      </c>
      <c r="D11" s="665">
        <f t="shared" si="0"/>
        <v>3.7448000000000001</v>
      </c>
      <c r="E11" s="666">
        <v>6.36</v>
      </c>
      <c r="F11" s="666">
        <v>5.09</v>
      </c>
      <c r="G11" s="667">
        <v>6</v>
      </c>
      <c r="H11" s="667">
        <v>5</v>
      </c>
      <c r="I11" s="668">
        <v>4</v>
      </c>
      <c r="J11" s="669"/>
      <c r="K11" s="668"/>
      <c r="L11" s="670"/>
      <c r="M11" s="669"/>
      <c r="N11" s="672"/>
      <c r="O11" s="672">
        <f t="shared" si="1"/>
        <v>4</v>
      </c>
      <c r="P11" s="675"/>
      <c r="Q11" s="676">
        <f t="shared" si="2"/>
        <v>1</v>
      </c>
    </row>
    <row r="12" spans="1:24">
      <c r="A12" s="663">
        <v>13</v>
      </c>
      <c r="B12" s="664" t="s">
        <v>15</v>
      </c>
      <c r="C12" s="665">
        <v>3.6150000000000002</v>
      </c>
      <c r="D12" s="665">
        <f>+C12*0.8</f>
        <v>2.8920000000000003</v>
      </c>
      <c r="E12" s="666">
        <v>4.51</v>
      </c>
      <c r="F12" s="666">
        <v>3.61</v>
      </c>
      <c r="G12" s="667">
        <v>4</v>
      </c>
      <c r="H12" s="667">
        <v>4</v>
      </c>
      <c r="I12" s="668">
        <v>3</v>
      </c>
      <c r="J12" s="669">
        <v>1</v>
      </c>
      <c r="K12" s="668"/>
      <c r="L12" s="670"/>
      <c r="M12" s="669"/>
      <c r="N12" s="672"/>
      <c r="O12" s="672">
        <f t="shared" si="1"/>
        <v>4</v>
      </c>
      <c r="P12" s="665"/>
      <c r="Q12" s="676">
        <f t="shared" si="2"/>
        <v>0</v>
      </c>
    </row>
    <row r="13" spans="1:24">
      <c r="A13" s="663">
        <v>4</v>
      </c>
      <c r="B13" s="678" t="s">
        <v>148</v>
      </c>
      <c r="C13" s="665">
        <v>65.38</v>
      </c>
      <c r="D13" s="665">
        <f t="shared" si="0"/>
        <v>52.304000000000002</v>
      </c>
      <c r="E13" s="666">
        <v>48.6</v>
      </c>
      <c r="F13" s="666">
        <v>38.9</v>
      </c>
      <c r="G13" s="1170">
        <v>47</v>
      </c>
      <c r="H13" s="1170">
        <v>47</v>
      </c>
      <c r="I13" s="668">
        <v>46</v>
      </c>
      <c r="J13" s="669">
        <v>3</v>
      </c>
      <c r="K13" s="668"/>
      <c r="L13" s="670"/>
      <c r="M13" s="669"/>
      <c r="N13" s="675"/>
      <c r="O13" s="672">
        <f t="shared" si="1"/>
        <v>49</v>
      </c>
      <c r="P13" s="665"/>
      <c r="Q13" s="674">
        <v>-9</v>
      </c>
      <c r="R13" s="1176" t="s">
        <v>213</v>
      </c>
    </row>
    <row r="14" spans="1:24">
      <c r="A14" s="663">
        <v>5</v>
      </c>
      <c r="B14" s="678" t="s">
        <v>44</v>
      </c>
      <c r="C14" s="675"/>
      <c r="D14" s="665"/>
      <c r="E14" s="666"/>
      <c r="F14" s="666"/>
      <c r="G14" s="667"/>
      <c r="H14" s="667"/>
      <c r="I14" s="668">
        <v>1</v>
      </c>
      <c r="J14" s="669"/>
      <c r="K14" s="668"/>
      <c r="L14" s="670"/>
      <c r="M14" s="669"/>
      <c r="N14" s="675"/>
      <c r="O14" s="672">
        <f t="shared" si="1"/>
        <v>1</v>
      </c>
      <c r="P14" s="675"/>
      <c r="Q14" s="676"/>
      <c r="R14" s="192"/>
    </row>
    <row r="15" spans="1:24">
      <c r="A15" s="663">
        <v>6</v>
      </c>
      <c r="B15" s="678" t="s">
        <v>45</v>
      </c>
      <c r="C15" s="675"/>
      <c r="D15" s="665"/>
      <c r="E15" s="666"/>
      <c r="F15" s="666"/>
      <c r="G15" s="667"/>
      <c r="H15" s="667"/>
      <c r="I15" s="668"/>
      <c r="J15" s="669"/>
      <c r="K15" s="668"/>
      <c r="L15" s="670"/>
      <c r="M15" s="669"/>
      <c r="N15" s="675"/>
      <c r="O15" s="672">
        <f t="shared" si="1"/>
        <v>0</v>
      </c>
      <c r="P15" s="675"/>
      <c r="Q15" s="676">
        <f t="shared" si="2"/>
        <v>0</v>
      </c>
      <c r="R15" s="192"/>
    </row>
    <row r="16" spans="1:24" ht="18.75" customHeight="1">
      <c r="A16" s="663">
        <v>7</v>
      </c>
      <c r="B16" s="678" t="s">
        <v>10</v>
      </c>
      <c r="C16" s="665">
        <v>2.1</v>
      </c>
      <c r="D16" s="665">
        <f t="shared" si="0"/>
        <v>1.6800000000000002</v>
      </c>
      <c r="E16" s="666">
        <v>4.8</v>
      </c>
      <c r="F16" s="666">
        <v>3.8</v>
      </c>
      <c r="G16" s="1170">
        <v>5</v>
      </c>
      <c r="H16" s="1170">
        <v>4</v>
      </c>
      <c r="I16" s="668">
        <v>3</v>
      </c>
      <c r="J16" s="669"/>
      <c r="K16" s="668"/>
      <c r="L16" s="670"/>
      <c r="M16" s="669">
        <v>1</v>
      </c>
      <c r="N16" s="1218">
        <v>1</v>
      </c>
      <c r="O16" s="672">
        <f t="shared" si="1"/>
        <v>5</v>
      </c>
      <c r="P16" s="665"/>
      <c r="Q16" s="676">
        <f t="shared" si="2"/>
        <v>-1</v>
      </c>
      <c r="R16" s="1176" t="s">
        <v>214</v>
      </c>
    </row>
    <row r="17" spans="1:18">
      <c r="A17" s="663">
        <v>8</v>
      </c>
      <c r="B17" s="678" t="s">
        <v>11</v>
      </c>
      <c r="C17" s="675"/>
      <c r="D17" s="665">
        <f t="shared" si="0"/>
        <v>0</v>
      </c>
      <c r="E17" s="666"/>
      <c r="F17" s="666"/>
      <c r="G17" s="667"/>
      <c r="H17" s="667"/>
      <c r="I17" s="668"/>
      <c r="J17" s="669"/>
      <c r="K17" s="668"/>
      <c r="L17" s="670"/>
      <c r="M17" s="669"/>
      <c r="N17" s="675"/>
      <c r="O17" s="672">
        <f t="shared" si="1"/>
        <v>0</v>
      </c>
      <c r="P17" s="675"/>
      <c r="Q17" s="676">
        <f t="shared" si="2"/>
        <v>0</v>
      </c>
    </row>
    <row r="18" spans="1:18">
      <c r="A18" s="663">
        <v>14</v>
      </c>
      <c r="B18" s="677" t="s">
        <v>16</v>
      </c>
      <c r="C18" s="665">
        <v>2.2000000000000002</v>
      </c>
      <c r="D18" s="665">
        <f>+C18*0.8</f>
        <v>1.7600000000000002</v>
      </c>
      <c r="E18" s="666"/>
      <c r="F18" s="666"/>
      <c r="G18" s="667"/>
      <c r="H18" s="667"/>
      <c r="I18" s="668"/>
      <c r="J18" s="669"/>
      <c r="K18" s="668"/>
      <c r="L18" s="670"/>
      <c r="M18" s="669"/>
      <c r="N18" s="672"/>
      <c r="O18" s="672">
        <f t="shared" si="1"/>
        <v>0</v>
      </c>
      <c r="P18" s="675"/>
      <c r="Q18" s="676">
        <f t="shared" si="2"/>
        <v>0</v>
      </c>
    </row>
    <row r="19" spans="1:18">
      <c r="A19" s="663">
        <v>9</v>
      </c>
      <c r="B19" s="678" t="s">
        <v>12</v>
      </c>
      <c r="C19" s="665">
        <v>3.3</v>
      </c>
      <c r="D19" s="665">
        <f t="shared" si="0"/>
        <v>2.64</v>
      </c>
      <c r="E19" s="666">
        <v>5.4</v>
      </c>
      <c r="F19" s="666">
        <v>4.3</v>
      </c>
      <c r="G19" s="667">
        <v>5</v>
      </c>
      <c r="H19" s="667">
        <v>4</v>
      </c>
      <c r="I19" s="668">
        <v>2</v>
      </c>
      <c r="J19" s="669"/>
      <c r="K19" s="668"/>
      <c r="L19" s="670"/>
      <c r="M19" s="669"/>
      <c r="N19" s="675"/>
      <c r="O19" s="672">
        <f t="shared" si="1"/>
        <v>2</v>
      </c>
      <c r="P19" s="665"/>
      <c r="Q19" s="676">
        <f t="shared" si="2"/>
        <v>2</v>
      </c>
    </row>
    <row r="20" spans="1:18">
      <c r="A20" s="663">
        <v>10</v>
      </c>
      <c r="B20" s="678" t="s">
        <v>13</v>
      </c>
      <c r="C20" s="665">
        <v>2.2000000000000002</v>
      </c>
      <c r="D20" s="665">
        <f t="shared" si="0"/>
        <v>1.7600000000000002</v>
      </c>
      <c r="E20" s="666">
        <v>2</v>
      </c>
      <c r="F20" s="666">
        <v>2</v>
      </c>
      <c r="G20" s="667">
        <v>2</v>
      </c>
      <c r="H20" s="667">
        <v>2</v>
      </c>
      <c r="I20" s="668">
        <v>1</v>
      </c>
      <c r="J20" s="669"/>
      <c r="K20" s="668"/>
      <c r="L20" s="670"/>
      <c r="M20" s="669"/>
      <c r="N20" s="675"/>
      <c r="O20" s="672">
        <f t="shared" si="1"/>
        <v>1</v>
      </c>
      <c r="P20" s="665"/>
      <c r="Q20" s="676">
        <f t="shared" si="2"/>
        <v>1</v>
      </c>
    </row>
    <row r="21" spans="1:18">
      <c r="A21" s="663">
        <v>11</v>
      </c>
      <c r="B21" s="678" t="s">
        <v>14</v>
      </c>
      <c r="C21" s="665"/>
      <c r="D21" s="665">
        <f t="shared" si="0"/>
        <v>0</v>
      </c>
      <c r="E21" s="666"/>
      <c r="F21" s="666"/>
      <c r="G21" s="667"/>
      <c r="H21" s="667"/>
      <c r="I21" s="668"/>
      <c r="J21" s="669"/>
      <c r="K21" s="668"/>
      <c r="L21" s="670"/>
      <c r="M21" s="669"/>
      <c r="N21" s="675"/>
      <c r="O21" s="672">
        <f t="shared" si="1"/>
        <v>0</v>
      </c>
      <c r="P21" s="675"/>
      <c r="Q21" s="676">
        <f t="shared" si="2"/>
        <v>0</v>
      </c>
    </row>
    <row r="22" spans="1:18">
      <c r="A22" s="663">
        <v>15</v>
      </c>
      <c r="B22" s="664" t="s">
        <v>17</v>
      </c>
      <c r="C22" s="665">
        <v>1</v>
      </c>
      <c r="D22" s="665">
        <f t="shared" si="0"/>
        <v>0.8</v>
      </c>
      <c r="E22" s="666">
        <v>2</v>
      </c>
      <c r="F22" s="666">
        <v>1</v>
      </c>
      <c r="G22" s="667">
        <v>1</v>
      </c>
      <c r="H22" s="667">
        <v>1</v>
      </c>
      <c r="I22" s="668"/>
      <c r="J22" s="669"/>
      <c r="K22" s="668"/>
      <c r="L22" s="670"/>
      <c r="M22" s="669"/>
      <c r="N22" s="672"/>
      <c r="O22" s="672">
        <f t="shared" si="1"/>
        <v>0</v>
      </c>
      <c r="P22" s="675"/>
      <c r="Q22" s="676">
        <f t="shared" si="2"/>
        <v>1</v>
      </c>
    </row>
    <row r="23" spans="1:18">
      <c r="A23" s="663">
        <v>16</v>
      </c>
      <c r="B23" s="664" t="s">
        <v>47</v>
      </c>
      <c r="C23" s="665"/>
      <c r="D23" s="665">
        <f t="shared" si="0"/>
        <v>0</v>
      </c>
      <c r="E23" s="666"/>
      <c r="F23" s="666"/>
      <c r="G23" s="667"/>
      <c r="H23" s="667"/>
      <c r="I23" s="668"/>
      <c r="J23" s="669"/>
      <c r="K23" s="668"/>
      <c r="L23" s="670"/>
      <c r="M23" s="669"/>
      <c r="N23" s="672"/>
      <c r="O23" s="672">
        <f t="shared" si="1"/>
        <v>0</v>
      </c>
      <c r="P23" s="675"/>
      <c r="Q23" s="676">
        <f t="shared" si="2"/>
        <v>0</v>
      </c>
    </row>
    <row r="24" spans="1:18">
      <c r="A24" s="663">
        <v>17</v>
      </c>
      <c r="B24" s="664" t="s">
        <v>18</v>
      </c>
      <c r="C24" s="665"/>
      <c r="D24" s="665">
        <f t="shared" si="0"/>
        <v>0</v>
      </c>
      <c r="E24" s="666"/>
      <c r="F24" s="666"/>
      <c r="G24" s="667"/>
      <c r="H24" s="667"/>
      <c r="I24" s="668"/>
      <c r="J24" s="669"/>
      <c r="K24" s="668"/>
      <c r="L24" s="670"/>
      <c r="M24" s="669"/>
      <c r="N24" s="672"/>
      <c r="O24" s="672">
        <f t="shared" si="1"/>
        <v>0</v>
      </c>
      <c r="P24" s="675"/>
      <c r="Q24" s="676">
        <f t="shared" si="2"/>
        <v>0</v>
      </c>
    </row>
    <row r="25" spans="1:18">
      <c r="A25" s="663">
        <v>18</v>
      </c>
      <c r="B25" s="664" t="s">
        <v>19</v>
      </c>
      <c r="C25" s="665"/>
      <c r="D25" s="665">
        <f t="shared" si="0"/>
        <v>0</v>
      </c>
      <c r="E25" s="666"/>
      <c r="F25" s="666"/>
      <c r="G25" s="667"/>
      <c r="H25" s="667"/>
      <c r="I25" s="668"/>
      <c r="J25" s="669"/>
      <c r="K25" s="668"/>
      <c r="L25" s="670"/>
      <c r="M25" s="669"/>
      <c r="N25" s="672"/>
      <c r="O25" s="672">
        <f t="shared" si="1"/>
        <v>0</v>
      </c>
      <c r="P25" s="675"/>
      <c r="Q25" s="676">
        <f t="shared" si="2"/>
        <v>0</v>
      </c>
    </row>
    <row r="26" spans="1:18">
      <c r="A26" s="663">
        <v>19</v>
      </c>
      <c r="B26" s="664" t="s">
        <v>20</v>
      </c>
      <c r="C26" s="665"/>
      <c r="D26" s="665">
        <f t="shared" si="0"/>
        <v>0</v>
      </c>
      <c r="E26" s="666"/>
      <c r="F26" s="666"/>
      <c r="G26" s="667"/>
      <c r="H26" s="667"/>
      <c r="I26" s="668"/>
      <c r="J26" s="669"/>
      <c r="K26" s="668"/>
      <c r="L26" s="670"/>
      <c r="M26" s="669"/>
      <c r="N26" s="672"/>
      <c r="O26" s="672">
        <f t="shared" si="1"/>
        <v>0</v>
      </c>
      <c r="P26" s="675"/>
      <c r="Q26" s="676">
        <f t="shared" si="2"/>
        <v>0</v>
      </c>
    </row>
    <row r="27" spans="1:18">
      <c r="A27" s="663">
        <v>20</v>
      </c>
      <c r="B27" s="664" t="s">
        <v>21</v>
      </c>
      <c r="C27" s="665"/>
      <c r="D27" s="665">
        <f t="shared" si="0"/>
        <v>0</v>
      </c>
      <c r="E27" s="666"/>
      <c r="F27" s="666"/>
      <c r="G27" s="667"/>
      <c r="H27" s="667"/>
      <c r="I27" s="668"/>
      <c r="J27" s="669"/>
      <c r="K27" s="668"/>
      <c r="L27" s="670"/>
      <c r="M27" s="669"/>
      <c r="N27" s="672"/>
      <c r="O27" s="672">
        <f t="shared" si="1"/>
        <v>0</v>
      </c>
      <c r="P27" s="675"/>
      <c r="Q27" s="676">
        <f t="shared" si="2"/>
        <v>0</v>
      </c>
    </row>
    <row r="28" spans="1:18">
      <c r="A28" s="663">
        <v>21</v>
      </c>
      <c r="B28" s="664" t="s">
        <v>22</v>
      </c>
      <c r="C28" s="665"/>
      <c r="D28" s="665">
        <f t="shared" si="0"/>
        <v>0</v>
      </c>
      <c r="E28" s="666">
        <v>1</v>
      </c>
      <c r="F28" s="666">
        <v>1</v>
      </c>
      <c r="G28" s="667">
        <v>1</v>
      </c>
      <c r="H28" s="667">
        <v>1</v>
      </c>
      <c r="I28" s="668"/>
      <c r="J28" s="669"/>
      <c r="K28" s="668"/>
      <c r="L28" s="670"/>
      <c r="M28" s="669">
        <v>1</v>
      </c>
      <c r="N28" s="672"/>
      <c r="O28" s="672">
        <f t="shared" si="1"/>
        <v>1</v>
      </c>
      <c r="P28" s="675"/>
      <c r="Q28" s="676">
        <f t="shared" si="2"/>
        <v>0</v>
      </c>
    </row>
    <row r="29" spans="1:18">
      <c r="A29" s="663">
        <v>22</v>
      </c>
      <c r="B29" s="664" t="s">
        <v>46</v>
      </c>
      <c r="C29" s="665"/>
      <c r="D29" s="665">
        <f t="shared" si="0"/>
        <v>0</v>
      </c>
      <c r="E29" s="666"/>
      <c r="F29" s="666"/>
      <c r="G29" s="667"/>
      <c r="H29" s="667"/>
      <c r="I29" s="668"/>
      <c r="J29" s="669"/>
      <c r="K29" s="668"/>
      <c r="L29" s="670"/>
      <c r="M29" s="669"/>
      <c r="N29" s="672"/>
      <c r="O29" s="672">
        <f t="shared" si="1"/>
        <v>0</v>
      </c>
      <c r="P29" s="675"/>
      <c r="Q29" s="676">
        <f t="shared" si="2"/>
        <v>0</v>
      </c>
    </row>
    <row r="30" spans="1:18">
      <c r="A30" s="663">
        <v>23</v>
      </c>
      <c r="B30" s="664" t="s">
        <v>23</v>
      </c>
      <c r="C30" s="665"/>
      <c r="D30" s="665">
        <f t="shared" si="0"/>
        <v>0</v>
      </c>
      <c r="E30" s="666"/>
      <c r="F30" s="666"/>
      <c r="G30" s="667"/>
      <c r="H30" s="667"/>
      <c r="I30" s="668"/>
      <c r="J30" s="669"/>
      <c r="K30" s="668"/>
      <c r="L30" s="670"/>
      <c r="M30" s="669"/>
      <c r="N30" s="672"/>
      <c r="O30" s="672">
        <f t="shared" si="1"/>
        <v>0</v>
      </c>
      <c r="P30" s="675"/>
      <c r="Q30" s="676">
        <f t="shared" si="2"/>
        <v>0</v>
      </c>
    </row>
    <row r="31" spans="1:18">
      <c r="A31" s="663">
        <v>24</v>
      </c>
      <c r="B31" s="664" t="s">
        <v>24</v>
      </c>
      <c r="C31" s="665">
        <v>3</v>
      </c>
      <c r="D31" s="665">
        <f t="shared" si="0"/>
        <v>2.4000000000000004</v>
      </c>
      <c r="E31" s="666">
        <v>3</v>
      </c>
      <c r="F31" s="666">
        <v>3</v>
      </c>
      <c r="G31" s="667">
        <v>1</v>
      </c>
      <c r="H31" s="667">
        <v>1</v>
      </c>
      <c r="I31" s="668">
        <v>1</v>
      </c>
      <c r="J31" s="669"/>
      <c r="K31" s="668"/>
      <c r="L31" s="670"/>
      <c r="M31" s="669"/>
      <c r="N31" s="672"/>
      <c r="O31" s="672">
        <f t="shared" si="1"/>
        <v>1</v>
      </c>
      <c r="P31" s="665"/>
      <c r="Q31" s="676">
        <f t="shared" si="2"/>
        <v>0</v>
      </c>
      <c r="R31" s="1176" t="s">
        <v>215</v>
      </c>
    </row>
    <row r="32" spans="1:18">
      <c r="A32" s="663">
        <v>29</v>
      </c>
      <c r="B32" s="679" t="s">
        <v>149</v>
      </c>
      <c r="C32" s="665"/>
      <c r="D32" s="665">
        <f>+C32*0.8</f>
        <v>0</v>
      </c>
      <c r="E32" s="680"/>
      <c r="F32" s="680"/>
      <c r="G32" s="681"/>
      <c r="H32" s="681"/>
      <c r="I32" s="668"/>
      <c r="J32" s="669"/>
      <c r="K32" s="668"/>
      <c r="L32" s="670"/>
      <c r="M32" s="669"/>
      <c r="N32" s="672"/>
      <c r="O32" s="672">
        <f t="shared" si="1"/>
        <v>0</v>
      </c>
      <c r="P32" s="675"/>
      <c r="Q32" s="676">
        <f t="shared" si="2"/>
        <v>0</v>
      </c>
      <c r="R32" s="201"/>
    </row>
    <row r="33" spans="1:18">
      <c r="A33" s="663">
        <v>25</v>
      </c>
      <c r="B33" s="664" t="s">
        <v>25</v>
      </c>
      <c r="C33" s="665">
        <v>1</v>
      </c>
      <c r="D33" s="665">
        <f t="shared" si="0"/>
        <v>0.8</v>
      </c>
      <c r="E33" s="666">
        <v>2</v>
      </c>
      <c r="F33" s="666">
        <v>2</v>
      </c>
      <c r="G33" s="667">
        <v>2</v>
      </c>
      <c r="H33" s="667">
        <v>2</v>
      </c>
      <c r="I33" s="668">
        <v>1</v>
      </c>
      <c r="J33" s="669"/>
      <c r="K33" s="668"/>
      <c r="L33" s="670"/>
      <c r="M33" s="669">
        <v>1</v>
      </c>
      <c r="N33" s="672"/>
      <c r="O33" s="672">
        <f t="shared" si="1"/>
        <v>2</v>
      </c>
      <c r="P33" s="665"/>
      <c r="Q33" s="676">
        <f t="shared" si="2"/>
        <v>0</v>
      </c>
      <c r="R33" s="192"/>
    </row>
    <row r="34" spans="1:18">
      <c r="A34" s="663">
        <v>26</v>
      </c>
      <c r="B34" s="664" t="s">
        <v>27</v>
      </c>
      <c r="C34" s="665"/>
      <c r="D34" s="665">
        <f t="shared" si="0"/>
        <v>0</v>
      </c>
      <c r="E34" s="666"/>
      <c r="F34" s="666"/>
      <c r="G34" s="667">
        <v>1</v>
      </c>
      <c r="H34" s="667">
        <v>1</v>
      </c>
      <c r="I34" s="668"/>
      <c r="J34" s="669"/>
      <c r="K34" s="668"/>
      <c r="L34" s="670"/>
      <c r="M34" s="669"/>
      <c r="N34" s="672"/>
      <c r="O34" s="672">
        <f t="shared" si="1"/>
        <v>0</v>
      </c>
      <c r="P34" s="675"/>
      <c r="Q34" s="676">
        <f t="shared" si="2"/>
        <v>1</v>
      </c>
      <c r="R34" s="1177" t="s">
        <v>216</v>
      </c>
    </row>
    <row r="35" spans="1:18">
      <c r="A35" s="663">
        <v>27</v>
      </c>
      <c r="B35" s="664" t="s">
        <v>150</v>
      </c>
      <c r="C35" s="665"/>
      <c r="D35" s="665">
        <f t="shared" si="0"/>
        <v>0</v>
      </c>
      <c r="E35" s="666">
        <v>12</v>
      </c>
      <c r="F35" s="666">
        <v>10</v>
      </c>
      <c r="G35" s="667">
        <v>12</v>
      </c>
      <c r="H35" s="667">
        <v>10</v>
      </c>
      <c r="I35" s="668"/>
      <c r="J35" s="669">
        <v>2</v>
      </c>
      <c r="K35" s="668"/>
      <c r="L35" s="670"/>
      <c r="M35" s="669"/>
      <c r="N35" s="672">
        <v>1</v>
      </c>
      <c r="O35" s="672">
        <f t="shared" si="1"/>
        <v>3</v>
      </c>
      <c r="P35" s="665"/>
      <c r="Q35" s="676">
        <f t="shared" si="2"/>
        <v>7</v>
      </c>
    </row>
    <row r="36" spans="1:18">
      <c r="A36" s="663">
        <v>28</v>
      </c>
      <c r="B36" s="664" t="s">
        <v>151</v>
      </c>
      <c r="C36" s="665"/>
      <c r="D36" s="665">
        <f t="shared" si="0"/>
        <v>0</v>
      </c>
      <c r="E36" s="666"/>
      <c r="F36" s="666"/>
      <c r="G36" s="667"/>
      <c r="H36" s="667"/>
      <c r="I36" s="668"/>
      <c r="J36" s="669"/>
      <c r="K36" s="668"/>
      <c r="L36" s="670"/>
      <c r="M36" s="669"/>
      <c r="N36" s="672"/>
      <c r="O36" s="672">
        <f t="shared" si="1"/>
        <v>0</v>
      </c>
      <c r="P36" s="675"/>
      <c r="Q36" s="676">
        <f t="shared" si="2"/>
        <v>0</v>
      </c>
    </row>
    <row r="37" spans="1:18">
      <c r="A37" s="663">
        <v>30</v>
      </c>
      <c r="B37" s="682" t="s">
        <v>152</v>
      </c>
      <c r="C37" s="665">
        <v>2</v>
      </c>
      <c r="D37" s="665">
        <f t="shared" si="0"/>
        <v>1.6</v>
      </c>
      <c r="E37" s="680">
        <v>3</v>
      </c>
      <c r="F37" s="680">
        <v>3</v>
      </c>
      <c r="G37" s="681">
        <v>3</v>
      </c>
      <c r="H37" s="681">
        <v>3</v>
      </c>
      <c r="I37" s="683">
        <v>1</v>
      </c>
      <c r="J37" s="683"/>
      <c r="K37" s="684"/>
      <c r="L37" s="684"/>
      <c r="M37" s="683"/>
      <c r="N37" s="672"/>
      <c r="O37" s="672">
        <f t="shared" si="1"/>
        <v>1</v>
      </c>
      <c r="P37" s="685"/>
      <c r="Q37" s="676">
        <f t="shared" si="2"/>
        <v>2</v>
      </c>
    </row>
    <row r="38" spans="1:18">
      <c r="A38" s="663"/>
      <c r="B38" s="686" t="s">
        <v>4</v>
      </c>
      <c r="C38" s="687">
        <f>SUM(C8:C37)</f>
        <v>114.404</v>
      </c>
      <c r="D38" s="665">
        <f t="shared" si="0"/>
        <v>91.523200000000003</v>
      </c>
      <c r="E38" s="688">
        <f t="shared" ref="E38:J38" si="3">SUM(E8:E37)</f>
        <v>118.12</v>
      </c>
      <c r="F38" s="688">
        <f t="shared" si="3"/>
        <v>98.139999999999986</v>
      </c>
      <c r="G38" s="689">
        <f t="shared" si="3"/>
        <v>109</v>
      </c>
      <c r="H38" s="689">
        <f>SUM(H8:H37)</f>
        <v>98</v>
      </c>
      <c r="I38" s="690">
        <f t="shared" si="3"/>
        <v>77</v>
      </c>
      <c r="J38" s="690">
        <f t="shared" si="3"/>
        <v>6</v>
      </c>
      <c r="K38" s="690"/>
      <c r="L38" s="690"/>
      <c r="M38" s="690">
        <f>SUM(M8:M37)</f>
        <v>3</v>
      </c>
      <c r="N38" s="691">
        <f>SUM(N8:N37)</f>
        <v>2</v>
      </c>
      <c r="O38" s="692">
        <f>SUM(O8:O37)</f>
        <v>88</v>
      </c>
      <c r="P38" s="693"/>
      <c r="Q38" s="676">
        <f>+H38-O38</f>
        <v>10</v>
      </c>
    </row>
    <row r="39" spans="1:18">
      <c r="B39" s="157" t="s">
        <v>83</v>
      </c>
      <c r="E39" s="694">
        <v>70.099999999999994</v>
      </c>
      <c r="F39" s="694">
        <v>56.08</v>
      </c>
    </row>
    <row r="40" spans="1:18">
      <c r="A40" s="623"/>
      <c r="B40" s="157" t="s">
        <v>84</v>
      </c>
      <c r="C40" s="696"/>
      <c r="D40" s="696"/>
      <c r="E40" s="697">
        <v>17</v>
      </c>
      <c r="F40" s="697">
        <v>13.6</v>
      </c>
      <c r="G40" s="623"/>
      <c r="H40" s="623"/>
      <c r="I40" s="698"/>
      <c r="J40" s="699"/>
      <c r="K40" s="699"/>
      <c r="L40" s="698"/>
      <c r="M40" s="698"/>
      <c r="N40" s="630"/>
    </row>
    <row r="41" spans="1:18">
      <c r="A41" s="623"/>
      <c r="B41" s="157"/>
      <c r="C41" s="696"/>
      <c r="D41" s="696"/>
      <c r="E41" s="697"/>
      <c r="F41" s="697"/>
      <c r="G41" s="623"/>
      <c r="H41" s="623"/>
      <c r="I41" s="698"/>
      <c r="J41" s="699"/>
      <c r="K41" s="699"/>
      <c r="L41" s="698"/>
      <c r="M41" s="698"/>
      <c r="N41" s="630"/>
    </row>
    <row r="42" spans="1:18">
      <c r="A42" s="623"/>
      <c r="B42" s="157"/>
      <c r="C42" s="696"/>
      <c r="D42" s="696"/>
      <c r="E42" s="697"/>
      <c r="F42" s="697"/>
      <c r="G42" s="623"/>
      <c r="H42" s="623"/>
      <c r="I42" s="698"/>
      <c r="J42" s="699"/>
      <c r="K42" s="699"/>
      <c r="L42" s="698"/>
      <c r="M42" s="698"/>
      <c r="N42" s="630"/>
    </row>
    <row r="43" spans="1:18">
      <c r="A43" s="700" t="s">
        <v>153</v>
      </c>
      <c r="B43" s="700"/>
      <c r="C43" s="700"/>
      <c r="D43" s="700"/>
      <c r="E43" s="700"/>
      <c r="F43" s="700"/>
      <c r="G43" s="700"/>
      <c r="H43" s="700"/>
      <c r="I43" s="700"/>
      <c r="J43" s="700"/>
      <c r="K43" s="700"/>
      <c r="L43" s="700"/>
      <c r="M43" s="700"/>
      <c r="N43" s="700"/>
    </row>
    <row r="44" spans="1:18">
      <c r="A44" s="701" t="s">
        <v>154</v>
      </c>
      <c r="B44" s="701"/>
      <c r="C44" s="701"/>
      <c r="D44" s="701"/>
      <c r="E44" s="701"/>
      <c r="F44" s="701"/>
      <c r="G44" s="701"/>
      <c r="H44" s="701"/>
      <c r="I44" s="701"/>
      <c r="J44" s="701"/>
      <c r="K44" s="701"/>
      <c r="L44" s="701"/>
      <c r="M44" s="701"/>
      <c r="N44" s="701"/>
    </row>
    <row r="45" spans="1:18" s="651" customFormat="1" ht="21.75">
      <c r="A45" s="1244" t="s">
        <v>96</v>
      </c>
      <c r="B45" s="702" t="s">
        <v>30</v>
      </c>
      <c r="C45" s="703" t="s">
        <v>76</v>
      </c>
      <c r="D45" s="704"/>
      <c r="E45" s="705" t="s">
        <v>57</v>
      </c>
      <c r="F45" s="706"/>
      <c r="G45" s="703" t="s">
        <v>101</v>
      </c>
      <c r="H45" s="707"/>
      <c r="I45" s="1260" t="s">
        <v>39</v>
      </c>
      <c r="J45" s="1261"/>
      <c r="K45" s="1261"/>
      <c r="L45" s="1261"/>
      <c r="M45" s="1261"/>
      <c r="N45" s="1261"/>
      <c r="O45" s="1262"/>
      <c r="P45" s="708" t="s">
        <v>58</v>
      </c>
      <c r="Q45" s="707" t="s">
        <v>58</v>
      </c>
    </row>
    <row r="46" spans="1:18" s="651" customFormat="1" ht="63">
      <c r="A46" s="1245"/>
      <c r="B46" s="709"/>
      <c r="C46" s="710" t="s">
        <v>77</v>
      </c>
      <c r="D46" s="711" t="s">
        <v>78</v>
      </c>
      <c r="E46" s="712" t="s">
        <v>55</v>
      </c>
      <c r="F46" s="713" t="s">
        <v>56</v>
      </c>
      <c r="G46" s="714" t="s">
        <v>55</v>
      </c>
      <c r="H46" s="715" t="s">
        <v>56</v>
      </c>
      <c r="I46" s="716" t="s">
        <v>5</v>
      </c>
      <c r="J46" s="716" t="s">
        <v>6</v>
      </c>
      <c r="K46" s="717" t="s">
        <v>40</v>
      </c>
      <c r="L46" s="716" t="s">
        <v>41</v>
      </c>
      <c r="M46" s="718" t="s">
        <v>49</v>
      </c>
      <c r="N46" s="719" t="s">
        <v>48</v>
      </c>
      <c r="O46" s="719" t="s">
        <v>4</v>
      </c>
      <c r="P46" s="720" t="s">
        <v>55</v>
      </c>
      <c r="Q46" s="721" t="s">
        <v>56</v>
      </c>
    </row>
    <row r="47" spans="1:18" ht="21" customHeight="1">
      <c r="A47" s="722">
        <v>1</v>
      </c>
      <c r="B47" s="723" t="s">
        <v>102</v>
      </c>
      <c r="C47" s="724">
        <v>25</v>
      </c>
      <c r="D47" s="724">
        <f>C47*80/100</f>
        <v>20</v>
      </c>
      <c r="E47" s="725">
        <v>29</v>
      </c>
      <c r="F47" s="725">
        <v>22</v>
      </c>
      <c r="G47" s="723"/>
      <c r="H47" s="723">
        <v>7</v>
      </c>
      <c r="I47" s="726">
        <v>2</v>
      </c>
      <c r="J47" s="1219">
        <v>7</v>
      </c>
      <c r="K47" s="1219">
        <v>1</v>
      </c>
      <c r="L47" s="726">
        <v>2</v>
      </c>
      <c r="M47" s="726"/>
      <c r="N47" s="726"/>
      <c r="O47" s="726">
        <f>SUM(I47:N47)</f>
        <v>12</v>
      </c>
      <c r="P47" s="727"/>
      <c r="Q47" s="727"/>
      <c r="R47" s="192" t="s">
        <v>222</v>
      </c>
    </row>
    <row r="48" spans="1:18" ht="21" customHeight="1">
      <c r="A48" s="722">
        <v>2</v>
      </c>
      <c r="B48" s="723" t="s">
        <v>103</v>
      </c>
      <c r="C48" s="728"/>
      <c r="D48" s="724"/>
      <c r="E48" s="725">
        <v>4</v>
      </c>
      <c r="F48" s="725">
        <v>3</v>
      </c>
      <c r="G48" s="723"/>
      <c r="H48" s="723">
        <v>3</v>
      </c>
      <c r="I48" s="726"/>
      <c r="J48" s="726"/>
      <c r="K48" s="726"/>
      <c r="L48" s="726">
        <v>2</v>
      </c>
      <c r="M48" s="726"/>
      <c r="N48" s="726"/>
      <c r="O48" s="726">
        <f t="shared" ref="O48:O58" si="4">SUM(I48:N48)</f>
        <v>2</v>
      </c>
      <c r="P48" s="727"/>
      <c r="Q48" s="727"/>
    </row>
    <row r="49" spans="1:18" ht="21" customHeight="1">
      <c r="A49" s="722">
        <v>3</v>
      </c>
      <c r="B49" s="723" t="s">
        <v>104</v>
      </c>
      <c r="C49" s="728">
        <v>5</v>
      </c>
      <c r="D49" s="724">
        <f>C49*80/100</f>
        <v>4</v>
      </c>
      <c r="E49" s="725">
        <v>6</v>
      </c>
      <c r="F49" s="725">
        <v>5</v>
      </c>
      <c r="G49" s="723"/>
      <c r="H49" s="723">
        <v>5</v>
      </c>
      <c r="I49" s="726">
        <v>2</v>
      </c>
      <c r="J49" s="726">
        <v>1</v>
      </c>
      <c r="K49" s="726">
        <v>1</v>
      </c>
      <c r="L49" s="726">
        <v>1</v>
      </c>
      <c r="M49" s="726">
        <v>1</v>
      </c>
      <c r="N49" s="726"/>
      <c r="O49" s="726">
        <f t="shared" si="4"/>
        <v>6</v>
      </c>
      <c r="P49" s="727"/>
      <c r="Q49" s="727"/>
    </row>
    <row r="50" spans="1:18" ht="21" customHeight="1">
      <c r="A50" s="722">
        <v>4</v>
      </c>
      <c r="B50" s="723" t="s">
        <v>105</v>
      </c>
      <c r="C50" s="728">
        <v>4</v>
      </c>
      <c r="D50" s="724">
        <f>C50*80/100</f>
        <v>3.2</v>
      </c>
      <c r="E50" s="725">
        <v>6</v>
      </c>
      <c r="F50" s="725">
        <v>5</v>
      </c>
      <c r="G50" s="723"/>
      <c r="H50" s="723">
        <v>4</v>
      </c>
      <c r="I50" s="726"/>
      <c r="J50" s="726"/>
      <c r="K50" s="726"/>
      <c r="L50" s="726"/>
      <c r="M50" s="726">
        <v>1</v>
      </c>
      <c r="N50" s="726">
        <v>2</v>
      </c>
      <c r="O50" s="726">
        <f t="shared" si="4"/>
        <v>3</v>
      </c>
      <c r="P50" s="727"/>
      <c r="Q50" s="727"/>
    </row>
    <row r="51" spans="1:18" ht="21" customHeight="1">
      <c r="A51" s="722">
        <v>5</v>
      </c>
      <c r="B51" s="723" t="s">
        <v>106</v>
      </c>
      <c r="C51" s="728"/>
      <c r="D51" s="724"/>
      <c r="E51" s="725">
        <v>1</v>
      </c>
      <c r="F51" s="725">
        <v>1</v>
      </c>
      <c r="G51" s="723"/>
      <c r="H51" s="723">
        <v>1</v>
      </c>
      <c r="I51" s="726"/>
      <c r="J51" s="726">
        <v>2</v>
      </c>
      <c r="K51" s="726"/>
      <c r="L51" s="726"/>
      <c r="M51" s="726"/>
      <c r="N51" s="726"/>
      <c r="O51" s="726">
        <f t="shared" si="4"/>
        <v>2</v>
      </c>
      <c r="P51" s="727"/>
      <c r="Q51" s="727"/>
    </row>
    <row r="52" spans="1:18" ht="21" customHeight="1">
      <c r="A52" s="722">
        <v>6</v>
      </c>
      <c r="B52" s="723" t="s">
        <v>155</v>
      </c>
      <c r="C52" s="728"/>
      <c r="D52" s="724"/>
      <c r="E52" s="725">
        <v>2</v>
      </c>
      <c r="F52" s="725">
        <v>2</v>
      </c>
      <c r="G52" s="723"/>
      <c r="H52" s="723">
        <v>2</v>
      </c>
      <c r="I52" s="726"/>
      <c r="J52" s="726">
        <v>1</v>
      </c>
      <c r="K52" s="726"/>
      <c r="L52" s="726"/>
      <c r="M52" s="726">
        <v>1</v>
      </c>
      <c r="N52" s="726"/>
      <c r="O52" s="726">
        <f t="shared" si="4"/>
        <v>2</v>
      </c>
      <c r="P52" s="727"/>
      <c r="Q52" s="727"/>
    </row>
    <row r="53" spans="1:18" ht="21" customHeight="1">
      <c r="A53" s="722">
        <v>7</v>
      </c>
      <c r="B53" s="727" t="s">
        <v>156</v>
      </c>
      <c r="C53" s="728">
        <v>4</v>
      </c>
      <c r="D53" s="724">
        <f>C53*80/100</f>
        <v>3.2</v>
      </c>
      <c r="E53" s="725"/>
      <c r="F53" s="725">
        <v>4</v>
      </c>
      <c r="G53" s="727"/>
      <c r="H53" s="727">
        <v>3</v>
      </c>
      <c r="I53" s="722"/>
      <c r="J53" s="722">
        <v>2</v>
      </c>
      <c r="K53" s="722"/>
      <c r="L53" s="726">
        <v>1</v>
      </c>
      <c r="M53" s="726"/>
      <c r="N53" s="726"/>
      <c r="O53" s="726">
        <f t="shared" si="4"/>
        <v>3</v>
      </c>
      <c r="P53" s="727"/>
      <c r="Q53" s="727"/>
    </row>
    <row r="54" spans="1:18" ht="21" customHeight="1">
      <c r="A54" s="722">
        <v>8</v>
      </c>
      <c r="B54" s="727" t="s">
        <v>51</v>
      </c>
      <c r="C54" s="728"/>
      <c r="D54" s="724"/>
      <c r="E54" s="725"/>
      <c r="F54" s="725">
        <v>30</v>
      </c>
      <c r="G54" s="727"/>
      <c r="H54" s="727">
        <v>30</v>
      </c>
      <c r="I54" s="722"/>
      <c r="J54" s="722"/>
      <c r="K54" s="722"/>
      <c r="L54" s="726"/>
      <c r="M54" s="726"/>
      <c r="N54" s="1219">
        <v>2</v>
      </c>
      <c r="O54" s="726">
        <f t="shared" si="4"/>
        <v>2</v>
      </c>
      <c r="P54" s="727"/>
      <c r="Q54" s="727"/>
    </row>
    <row r="55" spans="1:18" ht="21" customHeight="1">
      <c r="A55" s="722">
        <v>9</v>
      </c>
      <c r="B55" s="727" t="s">
        <v>108</v>
      </c>
      <c r="C55" s="728"/>
      <c r="D55" s="724"/>
      <c r="E55" s="725"/>
      <c r="F55" s="725">
        <v>6</v>
      </c>
      <c r="G55" s="727"/>
      <c r="H55" s="727">
        <v>4</v>
      </c>
      <c r="I55" s="722"/>
      <c r="J55" s="1220">
        <v>4</v>
      </c>
      <c r="K55" s="722"/>
      <c r="L55" s="726">
        <v>1</v>
      </c>
      <c r="M55" s="1219"/>
      <c r="N55" s="1219">
        <v>1</v>
      </c>
      <c r="O55" s="726">
        <f t="shared" si="4"/>
        <v>6</v>
      </c>
      <c r="P55" s="727"/>
      <c r="Q55" s="727"/>
    </row>
    <row r="56" spans="1:18" ht="21" customHeight="1">
      <c r="A56" s="722">
        <v>10</v>
      </c>
      <c r="B56" s="727" t="s">
        <v>52</v>
      </c>
      <c r="C56" s="728"/>
      <c r="D56" s="724"/>
      <c r="E56" s="725"/>
      <c r="F56" s="725">
        <v>3</v>
      </c>
      <c r="G56" s="727"/>
      <c r="H56" s="727">
        <v>3</v>
      </c>
      <c r="I56" s="722"/>
      <c r="J56" s="722">
        <v>1</v>
      </c>
      <c r="K56" s="722"/>
      <c r="L56" s="726">
        <v>1</v>
      </c>
      <c r="M56" s="726"/>
      <c r="N56" s="726">
        <v>1</v>
      </c>
      <c r="O56" s="726">
        <f t="shared" si="4"/>
        <v>3</v>
      </c>
      <c r="P56" s="727"/>
      <c r="Q56" s="727"/>
    </row>
    <row r="57" spans="1:18" ht="21" customHeight="1">
      <c r="A57" s="722">
        <v>11</v>
      </c>
      <c r="B57" s="727" t="s">
        <v>53</v>
      </c>
      <c r="C57" s="728"/>
      <c r="D57" s="724"/>
      <c r="E57" s="725"/>
      <c r="F57" s="725">
        <v>6</v>
      </c>
      <c r="G57" s="727"/>
      <c r="H57" s="727">
        <v>5</v>
      </c>
      <c r="I57" s="722"/>
      <c r="J57" s="722">
        <v>3</v>
      </c>
      <c r="K57" s="722"/>
      <c r="L57" s="726">
        <v>1</v>
      </c>
      <c r="M57" s="726"/>
      <c r="N57" s="726">
        <v>1</v>
      </c>
      <c r="O57" s="726">
        <f t="shared" si="4"/>
        <v>5</v>
      </c>
      <c r="P57" s="727"/>
      <c r="Q57" s="727"/>
    </row>
    <row r="58" spans="1:18" ht="21" customHeight="1">
      <c r="A58" s="722">
        <v>12</v>
      </c>
      <c r="B58" s="727" t="s">
        <v>109</v>
      </c>
      <c r="C58" s="728">
        <v>2</v>
      </c>
      <c r="D58" s="724">
        <f>C58*80/100</f>
        <v>1.6</v>
      </c>
      <c r="E58" s="725"/>
      <c r="F58" s="725"/>
      <c r="G58" s="727"/>
      <c r="H58" s="727"/>
      <c r="I58" s="722"/>
      <c r="J58" s="722"/>
      <c r="K58" s="722"/>
      <c r="L58" s="726"/>
      <c r="M58" s="726"/>
      <c r="N58" s="726"/>
      <c r="O58" s="726">
        <f t="shared" si="4"/>
        <v>0</v>
      </c>
      <c r="P58" s="727"/>
      <c r="Q58" s="727"/>
    </row>
    <row r="59" spans="1:18" ht="21" customHeight="1">
      <c r="A59" s="722"/>
      <c r="B59" s="729" t="s">
        <v>4</v>
      </c>
      <c r="C59" s="730">
        <f>SUM(C47:C58)</f>
        <v>40</v>
      </c>
      <c r="D59" s="730">
        <f>SUM(D47:D58)</f>
        <v>32</v>
      </c>
      <c r="E59" s="731">
        <f>SUM(E47:E58)</f>
        <v>48</v>
      </c>
      <c r="F59" s="731">
        <f>SUM(F47:F58)</f>
        <v>87</v>
      </c>
      <c r="G59" s="729"/>
      <c r="H59" s="729">
        <f>SUM(H47:H58)</f>
        <v>67</v>
      </c>
      <c r="I59" s="729">
        <f t="shared" ref="I59:N59" si="5">SUM(I47:I57)</f>
        <v>4</v>
      </c>
      <c r="J59" s="729">
        <f t="shared" si="5"/>
        <v>21</v>
      </c>
      <c r="K59" s="729">
        <f t="shared" si="5"/>
        <v>2</v>
      </c>
      <c r="L59" s="729">
        <f t="shared" si="5"/>
        <v>9</v>
      </c>
      <c r="M59" s="729">
        <f t="shared" si="5"/>
        <v>3</v>
      </c>
      <c r="N59" s="729">
        <f t="shared" si="5"/>
        <v>7</v>
      </c>
      <c r="O59" s="729">
        <f>SUM(O47:O57)</f>
        <v>46</v>
      </c>
      <c r="P59" s="727"/>
      <c r="Q59" s="727"/>
    </row>
    <row r="60" spans="1:18" ht="21" customHeight="1">
      <c r="A60" s="732"/>
      <c r="B60" s="733"/>
      <c r="C60" s="732"/>
      <c r="D60" s="732"/>
      <c r="E60" s="733"/>
      <c r="F60" s="733"/>
      <c r="G60" s="733"/>
      <c r="H60" s="733"/>
      <c r="I60" s="733"/>
      <c r="J60" s="733"/>
      <c r="K60" s="733"/>
      <c r="L60" s="733"/>
      <c r="M60" s="733"/>
      <c r="N60" s="733"/>
      <c r="O60" s="734"/>
      <c r="P60" s="732"/>
      <c r="Q60" s="732"/>
    </row>
    <row r="61" spans="1:18" ht="21" customHeight="1">
      <c r="A61" s="735" t="s">
        <v>157</v>
      </c>
      <c r="B61" s="736"/>
      <c r="C61" s="732"/>
      <c r="D61" s="732"/>
      <c r="E61" s="736"/>
      <c r="F61" s="736"/>
      <c r="G61" s="736"/>
      <c r="H61" s="736"/>
      <c r="I61" s="733"/>
      <c r="J61" s="733"/>
      <c r="K61" s="733"/>
      <c r="L61" s="733"/>
      <c r="M61" s="733"/>
      <c r="N61" s="733"/>
      <c r="O61" s="734"/>
      <c r="P61" s="732"/>
      <c r="Q61" s="732"/>
    </row>
    <row r="62" spans="1:18" s="651" customFormat="1" ht="21" customHeight="1">
      <c r="A62" s="1244" t="s">
        <v>96</v>
      </c>
      <c r="B62" s="702"/>
      <c r="C62" s="703" t="s">
        <v>76</v>
      </c>
      <c r="D62" s="704"/>
      <c r="E62" s="705" t="s">
        <v>57</v>
      </c>
      <c r="F62" s="706"/>
      <c r="G62" s="703" t="s">
        <v>101</v>
      </c>
      <c r="H62" s="707"/>
      <c r="I62" s="1246" t="s">
        <v>39</v>
      </c>
      <c r="J62" s="1247"/>
      <c r="K62" s="1247"/>
      <c r="L62" s="1247"/>
      <c r="M62" s="1247"/>
      <c r="N62" s="1247"/>
      <c r="O62" s="1248"/>
      <c r="P62" s="708" t="s">
        <v>58</v>
      </c>
      <c r="Q62" s="707" t="s">
        <v>58</v>
      </c>
      <c r="R62" s="650"/>
    </row>
    <row r="63" spans="1:18" s="651" customFormat="1" ht="63.75">
      <c r="A63" s="1245"/>
      <c r="B63" s="709" t="s">
        <v>32</v>
      </c>
      <c r="C63" s="710" t="s">
        <v>80</v>
      </c>
      <c r="D63" s="737" t="s">
        <v>111</v>
      </c>
      <c r="E63" s="712" t="s">
        <v>55</v>
      </c>
      <c r="F63" s="713" t="s">
        <v>56</v>
      </c>
      <c r="G63" s="714" t="s">
        <v>55</v>
      </c>
      <c r="H63" s="715" t="s">
        <v>56</v>
      </c>
      <c r="I63" s="716" t="s">
        <v>5</v>
      </c>
      <c r="J63" s="716" t="s">
        <v>6</v>
      </c>
      <c r="K63" s="717" t="s">
        <v>40</v>
      </c>
      <c r="L63" s="716" t="s">
        <v>41</v>
      </c>
      <c r="M63" s="718" t="s">
        <v>49</v>
      </c>
      <c r="N63" s="738" t="s">
        <v>48</v>
      </c>
      <c r="O63" s="739" t="s">
        <v>4</v>
      </c>
      <c r="P63" s="720" t="s">
        <v>55</v>
      </c>
      <c r="Q63" s="740" t="s">
        <v>56</v>
      </c>
      <c r="R63" s="650"/>
    </row>
    <row r="64" spans="1:18" ht="21" customHeight="1">
      <c r="A64" s="741" t="s">
        <v>33</v>
      </c>
      <c r="B64" s="723" t="s">
        <v>34</v>
      </c>
      <c r="C64" s="727"/>
      <c r="D64" s="727"/>
      <c r="E64" s="725"/>
      <c r="F64" s="725"/>
      <c r="G64" s="723"/>
      <c r="H64" s="723"/>
      <c r="I64" s="723"/>
      <c r="J64" s="723"/>
      <c r="K64" s="723"/>
      <c r="L64" s="723"/>
      <c r="M64" s="723"/>
      <c r="N64" s="723"/>
      <c r="O64" s="726"/>
      <c r="P64" s="727"/>
      <c r="Q64" s="727"/>
    </row>
    <row r="65" spans="1:20" ht="21" customHeight="1">
      <c r="A65" s="722">
        <v>1</v>
      </c>
      <c r="B65" s="742" t="s">
        <v>9</v>
      </c>
      <c r="C65" s="722">
        <v>65.38</v>
      </c>
      <c r="D65" s="743">
        <f>+C65*30/100</f>
        <v>19.613999999999997</v>
      </c>
      <c r="E65" s="744"/>
      <c r="F65" s="744"/>
      <c r="G65" s="742"/>
      <c r="H65" s="742"/>
      <c r="I65" s="726"/>
      <c r="J65" s="726">
        <v>16</v>
      </c>
      <c r="K65" s="726"/>
      <c r="L65" s="726">
        <v>3</v>
      </c>
      <c r="M65" s="726">
        <v>9</v>
      </c>
      <c r="N65" s="726"/>
      <c r="O65" s="726">
        <f>SUM(I65:N65)</f>
        <v>28</v>
      </c>
      <c r="P65" s="722"/>
      <c r="Q65" s="722"/>
    </row>
    <row r="66" spans="1:20" ht="21" customHeight="1">
      <c r="A66" s="722">
        <v>2</v>
      </c>
      <c r="B66" s="742" t="s">
        <v>8</v>
      </c>
      <c r="C66" s="722">
        <v>4.681</v>
      </c>
      <c r="D66" s="743">
        <f t="shared" ref="D66:D71" si="6">+C66*30/100</f>
        <v>1.4043000000000001</v>
      </c>
      <c r="E66" s="744"/>
      <c r="F66" s="744"/>
      <c r="G66" s="742"/>
      <c r="H66" s="742"/>
      <c r="I66" s="726"/>
      <c r="J66" s="726">
        <v>1</v>
      </c>
      <c r="K66" s="726"/>
      <c r="L66" s="726"/>
      <c r="M66" s="726"/>
      <c r="N66" s="726"/>
      <c r="O66" s="726">
        <f>SUM(I66:N66)</f>
        <v>1</v>
      </c>
      <c r="P66" s="722"/>
      <c r="Q66" s="722"/>
    </row>
    <row r="67" spans="1:20" ht="21" customHeight="1">
      <c r="A67" s="722">
        <v>3</v>
      </c>
      <c r="B67" s="742" t="s">
        <v>158</v>
      </c>
      <c r="C67" s="724">
        <v>2.1</v>
      </c>
      <c r="D67" s="743">
        <f t="shared" si="6"/>
        <v>0.63</v>
      </c>
      <c r="E67" s="744"/>
      <c r="F67" s="744"/>
      <c r="G67" s="742"/>
      <c r="H67" s="742"/>
      <c r="I67" s="726"/>
      <c r="J67" s="726">
        <v>1</v>
      </c>
      <c r="K67" s="726"/>
      <c r="L67" s="726"/>
      <c r="M67" s="726"/>
      <c r="N67" s="726"/>
      <c r="O67" s="726">
        <f>SUM(I67:N67)</f>
        <v>1</v>
      </c>
      <c r="P67" s="724"/>
      <c r="Q67" s="722"/>
    </row>
    <row r="68" spans="1:20" ht="21" customHeight="1">
      <c r="A68" s="722">
        <v>4</v>
      </c>
      <c r="B68" s="742" t="s">
        <v>7</v>
      </c>
      <c r="C68" s="722">
        <v>5.6429999999999998</v>
      </c>
      <c r="D68" s="743">
        <f t="shared" si="6"/>
        <v>1.6928999999999998</v>
      </c>
      <c r="E68" s="744"/>
      <c r="F68" s="744"/>
      <c r="G68" s="742"/>
      <c r="H68" s="742"/>
      <c r="I68" s="726"/>
      <c r="J68" s="726">
        <v>1</v>
      </c>
      <c r="K68" s="726"/>
      <c r="L68" s="726"/>
      <c r="M68" s="726">
        <v>4</v>
      </c>
      <c r="N68" s="726">
        <v>1</v>
      </c>
      <c r="O68" s="726">
        <f>SUM(I68:N68)</f>
        <v>6</v>
      </c>
      <c r="P68" s="722"/>
      <c r="Q68" s="722"/>
    </row>
    <row r="69" spans="1:20" ht="21" customHeight="1">
      <c r="A69" s="722">
        <v>5</v>
      </c>
      <c r="B69" s="742" t="s">
        <v>35</v>
      </c>
      <c r="C69" s="722"/>
      <c r="D69" s="743">
        <f t="shared" si="6"/>
        <v>0</v>
      </c>
      <c r="E69" s="744"/>
      <c r="F69" s="744"/>
      <c r="G69" s="742"/>
      <c r="H69" s="742"/>
      <c r="I69" s="726"/>
      <c r="J69" s="726"/>
      <c r="K69" s="726"/>
      <c r="L69" s="726"/>
      <c r="M69" s="726"/>
      <c r="N69" s="726"/>
      <c r="O69" s="726"/>
      <c r="P69" s="722"/>
      <c r="Q69" s="722"/>
    </row>
    <row r="70" spans="1:20" ht="21" customHeight="1">
      <c r="A70" s="722">
        <v>6</v>
      </c>
      <c r="B70" s="742" t="s">
        <v>36</v>
      </c>
      <c r="C70" s="724">
        <v>2.2000000000000002</v>
      </c>
      <c r="D70" s="743">
        <f t="shared" si="6"/>
        <v>0.66</v>
      </c>
      <c r="E70" s="744"/>
      <c r="F70" s="744"/>
      <c r="G70" s="742"/>
      <c r="H70" s="742"/>
      <c r="I70" s="726"/>
      <c r="J70" s="726">
        <v>1</v>
      </c>
      <c r="K70" s="726"/>
      <c r="L70" s="726"/>
      <c r="M70" s="726"/>
      <c r="N70" s="726"/>
      <c r="O70" s="726">
        <f>SUM(I70:N70)</f>
        <v>1</v>
      </c>
      <c r="P70" s="724"/>
      <c r="Q70" s="724"/>
    </row>
    <row r="71" spans="1:20" ht="21" customHeight="1">
      <c r="A71" s="722">
        <v>7</v>
      </c>
      <c r="B71" s="742" t="s">
        <v>12</v>
      </c>
      <c r="C71" s="724">
        <v>3.3</v>
      </c>
      <c r="D71" s="743">
        <f t="shared" si="6"/>
        <v>0.99</v>
      </c>
      <c r="E71" s="744"/>
      <c r="F71" s="744"/>
      <c r="G71" s="742"/>
      <c r="H71" s="742"/>
      <c r="I71" s="726"/>
      <c r="J71" s="726"/>
      <c r="K71" s="726"/>
      <c r="L71" s="726">
        <v>1</v>
      </c>
      <c r="M71" s="726">
        <v>1</v>
      </c>
      <c r="N71" s="726"/>
      <c r="O71" s="726">
        <f>SUM(I71:N71)</f>
        <v>2</v>
      </c>
      <c r="P71" s="724"/>
      <c r="Q71" s="724"/>
    </row>
    <row r="72" spans="1:20" ht="21" customHeight="1">
      <c r="A72" s="1249" t="s">
        <v>159</v>
      </c>
      <c r="B72" s="1250"/>
      <c r="C72" s="745">
        <f ca="1">SUM(C65:C77)</f>
        <v>84.303999999999988</v>
      </c>
      <c r="D72" s="746">
        <f ca="1">SUM(D65:D77)</f>
        <v>25.291199999999993</v>
      </c>
      <c r="E72" s="747">
        <v>70.099999999999994</v>
      </c>
      <c r="F72" s="747">
        <v>56.08</v>
      </c>
      <c r="G72" s="1203">
        <v>70.099999999999994</v>
      </c>
      <c r="H72" s="1203">
        <v>56.08</v>
      </c>
      <c r="I72" s="745" t="s">
        <v>160</v>
      </c>
      <c r="J72" s="745">
        <f ca="1">SUM(J65:J77)</f>
        <v>20</v>
      </c>
      <c r="K72" s="745" t="s">
        <v>161</v>
      </c>
      <c r="L72" s="745">
        <f ca="1">SUM(L65:L77)</f>
        <v>4</v>
      </c>
      <c r="M72" s="745">
        <f ca="1">SUM(M65:M77)</f>
        <v>14</v>
      </c>
      <c r="N72" s="745">
        <f ca="1">SUM(N65:N77)</f>
        <v>1</v>
      </c>
      <c r="O72" s="745">
        <f ca="1">SUM(J72:N72)</f>
        <v>39</v>
      </c>
      <c r="P72" s="745"/>
      <c r="Q72" s="745"/>
      <c r="T72" s="624" t="s">
        <v>162</v>
      </c>
    </row>
    <row r="73" spans="1:20" ht="42.75">
      <c r="A73" s="745" t="s">
        <v>37</v>
      </c>
      <c r="B73" s="742" t="s">
        <v>34</v>
      </c>
      <c r="C73" s="748" t="s">
        <v>112</v>
      </c>
      <c r="D73" s="749" t="s">
        <v>113</v>
      </c>
      <c r="E73" s="705" t="s">
        <v>57</v>
      </c>
      <c r="F73" s="706"/>
      <c r="G73" s="703" t="s">
        <v>101</v>
      </c>
      <c r="H73" s="707"/>
      <c r="I73" s="726"/>
      <c r="J73" s="726"/>
      <c r="K73" s="726"/>
      <c r="L73" s="726"/>
      <c r="M73" s="726"/>
      <c r="N73" s="726"/>
      <c r="O73" s="726"/>
      <c r="P73" s="722"/>
      <c r="Q73" s="722"/>
    </row>
    <row r="74" spans="1:20" ht="21" customHeight="1">
      <c r="A74" s="722">
        <v>1</v>
      </c>
      <c r="B74" s="742" t="s">
        <v>22</v>
      </c>
      <c r="C74" s="722"/>
      <c r="D74" s="722"/>
      <c r="E74" s="744"/>
      <c r="F74" s="744"/>
      <c r="G74" s="742"/>
      <c r="H74" s="742"/>
      <c r="I74" s="726"/>
      <c r="J74" s="726"/>
      <c r="K74" s="726"/>
      <c r="L74" s="726"/>
      <c r="M74" s="726">
        <v>1</v>
      </c>
      <c r="N74" s="726"/>
      <c r="O74" s="726">
        <f>SUM(I74:N74)</f>
        <v>1</v>
      </c>
      <c r="P74" s="722"/>
      <c r="Q74" s="722"/>
    </row>
    <row r="75" spans="1:20" ht="21" customHeight="1">
      <c r="A75" s="722">
        <v>2</v>
      </c>
      <c r="B75" s="742" t="s">
        <v>20</v>
      </c>
      <c r="C75" s="722"/>
      <c r="D75" s="722"/>
      <c r="E75" s="744"/>
      <c r="F75" s="744"/>
      <c r="G75" s="742"/>
      <c r="H75" s="742"/>
      <c r="I75" s="726"/>
      <c r="J75" s="726"/>
      <c r="K75" s="726"/>
      <c r="L75" s="726"/>
      <c r="M75" s="726"/>
      <c r="N75" s="726"/>
      <c r="O75" s="726"/>
      <c r="P75" s="722"/>
      <c r="Q75" s="722"/>
    </row>
    <row r="76" spans="1:20" ht="21" customHeight="1">
      <c r="A76" s="722">
        <v>3</v>
      </c>
      <c r="B76" s="742" t="s">
        <v>24</v>
      </c>
      <c r="C76" s="724">
        <v>3</v>
      </c>
      <c r="D76" s="724">
        <v>9</v>
      </c>
      <c r="E76" s="744"/>
      <c r="F76" s="744"/>
      <c r="G76" s="742"/>
      <c r="H76" s="742"/>
      <c r="I76" s="726"/>
      <c r="J76" s="726">
        <v>1</v>
      </c>
      <c r="K76" s="726"/>
      <c r="L76" s="726"/>
      <c r="M76" s="726"/>
      <c r="N76" s="726">
        <v>8</v>
      </c>
      <c r="O76" s="726">
        <f>SUM(I76:N76)</f>
        <v>9</v>
      </c>
      <c r="P76" s="724"/>
      <c r="Q76" s="724"/>
      <c r="R76" s="750" t="s">
        <v>163</v>
      </c>
    </row>
    <row r="77" spans="1:20" ht="21" customHeight="1">
      <c r="A77" s="722">
        <v>4</v>
      </c>
      <c r="B77" s="742" t="s">
        <v>26</v>
      </c>
      <c r="C77" s="724">
        <v>1</v>
      </c>
      <c r="D77" s="743">
        <f>+C77*30/100</f>
        <v>0.3</v>
      </c>
      <c r="E77" s="744"/>
      <c r="F77" s="744"/>
      <c r="G77" s="742"/>
      <c r="H77" s="742"/>
      <c r="I77" s="726"/>
      <c r="J77" s="726"/>
      <c r="K77" s="726"/>
      <c r="L77" s="726"/>
      <c r="M77" s="726"/>
      <c r="N77" s="726"/>
      <c r="O77" s="726"/>
      <c r="P77" s="722"/>
      <c r="Q77" s="722"/>
    </row>
    <row r="78" spans="1:20" ht="21" customHeight="1">
      <c r="A78" s="1249" t="s">
        <v>159</v>
      </c>
      <c r="B78" s="1250"/>
      <c r="C78" s="745"/>
      <c r="D78" s="745"/>
      <c r="E78" s="751">
        <v>17</v>
      </c>
      <c r="F78" s="751">
        <v>13.6</v>
      </c>
      <c r="G78" s="1202">
        <v>17</v>
      </c>
      <c r="H78" s="1202">
        <v>13.6</v>
      </c>
      <c r="I78" s="745" t="s">
        <v>160</v>
      </c>
      <c r="J78" s="745">
        <f>SUM(J73:J76)</f>
        <v>1</v>
      </c>
      <c r="K78" s="745" t="s">
        <v>160</v>
      </c>
      <c r="L78" s="745" t="s">
        <v>160</v>
      </c>
      <c r="M78" s="745">
        <f>SUM(M74:M76)</f>
        <v>1</v>
      </c>
      <c r="N78" s="745" t="s">
        <v>160</v>
      </c>
      <c r="O78" s="745">
        <f>SUM(O74:O76)</f>
        <v>10</v>
      </c>
      <c r="P78" s="745"/>
      <c r="Q78" s="745"/>
    </row>
    <row r="79" spans="1:20" s="733" customFormat="1" ht="21" customHeight="1">
      <c r="A79" s="752"/>
      <c r="B79" s="734"/>
      <c r="C79" s="752"/>
      <c r="D79" s="752"/>
      <c r="E79" s="734"/>
      <c r="F79" s="734"/>
      <c r="G79" s="734"/>
      <c r="H79" s="734"/>
      <c r="I79" s="734"/>
      <c r="J79" s="734"/>
      <c r="K79" s="734"/>
      <c r="L79" s="734"/>
      <c r="M79" s="734"/>
      <c r="N79" s="734"/>
      <c r="O79" s="734"/>
      <c r="P79" s="752"/>
      <c r="Q79" s="752"/>
    </row>
    <row r="80" spans="1:20" s="733" customFormat="1" ht="21" customHeight="1">
      <c r="A80" s="752"/>
      <c r="B80" s="734"/>
      <c r="C80" s="752"/>
      <c r="D80" s="752"/>
      <c r="E80" s="734"/>
      <c r="F80" s="734"/>
      <c r="G80" s="734"/>
      <c r="H80" s="734"/>
      <c r="I80" s="734"/>
      <c r="J80" s="734"/>
      <c r="K80" s="734"/>
      <c r="L80" s="734"/>
      <c r="M80" s="734"/>
      <c r="N80" s="734"/>
      <c r="O80" s="734"/>
      <c r="P80" s="752"/>
      <c r="Q80" s="752"/>
    </row>
    <row r="81" spans="1:17" s="733" customFormat="1" ht="21" customHeight="1">
      <c r="A81" s="732"/>
      <c r="C81" s="732"/>
      <c r="D81" s="732"/>
      <c r="O81" s="734"/>
      <c r="P81" s="732"/>
      <c r="Q81" s="732"/>
    </row>
    <row r="82" spans="1:17" s="733" customFormat="1" ht="21" customHeight="1">
      <c r="A82" s="732"/>
      <c r="C82" s="732"/>
      <c r="D82" s="732"/>
      <c r="O82" s="734"/>
      <c r="P82" s="732"/>
      <c r="Q82" s="732"/>
    </row>
    <row r="83" spans="1:17" ht="21" customHeight="1"/>
    <row r="84" spans="1:17" ht="21" customHeight="1"/>
    <row r="85" spans="1:17" ht="21" customHeight="1"/>
    <row r="86" spans="1:17" ht="21" customHeight="1"/>
    <row r="87" spans="1:17" ht="21" customHeight="1"/>
    <row r="88" spans="1:17" ht="21" customHeight="1"/>
    <row r="89" spans="1:17" ht="21" customHeight="1"/>
    <row r="90" spans="1:17" ht="21" customHeight="1"/>
    <row r="91" spans="1:17" ht="21" customHeight="1"/>
    <row r="92" spans="1:17" ht="21" customHeight="1"/>
    <row r="93" spans="1:17" ht="21" customHeight="1"/>
    <row r="94" spans="1:17" ht="21" customHeight="1"/>
    <row r="95" spans="1:17" ht="21" customHeight="1"/>
    <row r="96" spans="1:17"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sheetData>
  <mergeCells count="10">
    <mergeCell ref="A62:A63"/>
    <mergeCell ref="I62:O62"/>
    <mergeCell ref="A72:B72"/>
    <mergeCell ref="A78:B78"/>
    <mergeCell ref="A5:A7"/>
    <mergeCell ref="B5:B7"/>
    <mergeCell ref="I5:O5"/>
    <mergeCell ref="I6:O6"/>
    <mergeCell ref="A45:A46"/>
    <mergeCell ref="I45:O45"/>
  </mergeCells>
  <pageMargins left="0" right="0" top="0" bottom="0" header="0.31496062992125984" footer="0.31496062992125984"/>
  <pageSetup paperSize="9" scale="85" orientation="portrait" horizontalDpi="0" verticalDpi="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sheetPr>
  <dimension ref="A1:X115"/>
  <sheetViews>
    <sheetView topLeftCell="A43" workbookViewId="0">
      <selection activeCell="B47" sqref="B47"/>
    </sheetView>
  </sheetViews>
  <sheetFormatPr defaultColWidth="9" defaultRowHeight="23.25"/>
  <cols>
    <col min="1" max="1" width="6.42578125" style="756" customWidth="1"/>
    <col min="2" max="2" width="28.42578125" style="756" customWidth="1"/>
    <col min="3" max="6" width="5.85546875" style="757" customWidth="1"/>
    <col min="7" max="7" width="5.42578125" style="758" customWidth="1"/>
    <col min="8" max="8" width="5.42578125" style="192" customWidth="1"/>
    <col min="9" max="9" width="6.42578125" style="759" customWidth="1"/>
    <col min="10" max="10" width="5.5703125" style="756" customWidth="1"/>
    <col min="11" max="11" width="6" style="756" customWidth="1"/>
    <col min="12" max="13" width="7" style="756" customWidth="1"/>
    <col min="14" max="14" width="5.140625" style="756" customWidth="1"/>
    <col min="15" max="15" width="6.140625" style="759" customWidth="1"/>
    <col min="16" max="16" width="7.42578125" style="760" hidden="1" customWidth="1"/>
    <col min="17" max="17" width="6.28515625" style="760" customWidth="1"/>
    <col min="18" max="19" width="9" style="761"/>
    <col min="20" max="20" width="8.140625" style="761" bestFit="1" customWidth="1"/>
    <col min="21" max="16384" width="9" style="761"/>
  </cols>
  <sheetData>
    <row r="1" spans="1:18" s="754" customFormat="1" ht="28.5">
      <c r="A1" s="753" t="s">
        <v>93</v>
      </c>
      <c r="B1" s="753"/>
      <c r="C1" s="753"/>
      <c r="D1" s="753"/>
      <c r="E1" s="753"/>
      <c r="F1" s="753"/>
      <c r="G1" s="753"/>
      <c r="H1" s="753"/>
      <c r="I1" s="753"/>
      <c r="J1" s="753"/>
      <c r="K1" s="753"/>
      <c r="L1" s="753"/>
      <c r="M1" s="753"/>
      <c r="N1" s="753"/>
      <c r="O1" s="753"/>
      <c r="P1" s="753"/>
      <c r="Q1" s="753"/>
    </row>
    <row r="2" spans="1:18">
      <c r="A2" s="755" t="s">
        <v>164</v>
      </c>
    </row>
    <row r="3" spans="1:18">
      <c r="A3" s="755" t="s">
        <v>165</v>
      </c>
      <c r="G3" s="762"/>
      <c r="L3" s="763" t="s">
        <v>92</v>
      </c>
      <c r="N3" s="764"/>
    </row>
    <row r="4" spans="1:18" s="768" customFormat="1" ht="25.5">
      <c r="A4" s="765" t="s">
        <v>1</v>
      </c>
      <c r="B4" s="765"/>
      <c r="C4" s="766"/>
      <c r="D4" s="766"/>
      <c r="E4" s="766"/>
      <c r="F4" s="766"/>
      <c r="G4" s="767"/>
      <c r="H4" s="201"/>
      <c r="I4" s="765"/>
      <c r="J4" s="765"/>
      <c r="K4" s="765"/>
      <c r="L4" s="765"/>
      <c r="M4" s="765"/>
      <c r="N4" s="765"/>
      <c r="O4" s="765"/>
      <c r="P4" s="765"/>
      <c r="Q4" s="765"/>
    </row>
    <row r="5" spans="1:18" s="768" customFormat="1" ht="21">
      <c r="A5" s="769"/>
      <c r="B5" s="770"/>
      <c r="I5" s="1264" t="s">
        <v>166</v>
      </c>
      <c r="J5" s="1265"/>
      <c r="K5" s="1265"/>
      <c r="L5" s="1265"/>
      <c r="M5" s="1265"/>
      <c r="N5" s="1265"/>
      <c r="O5" s="1265"/>
      <c r="P5" s="771"/>
      <c r="Q5" s="771"/>
    </row>
    <row r="6" spans="1:18" ht="22.5">
      <c r="A6" s="772"/>
      <c r="B6" s="773" t="s">
        <v>2</v>
      </c>
      <c r="C6" s="774" t="s">
        <v>76</v>
      </c>
      <c r="D6" s="775"/>
      <c r="E6" s="776" t="s">
        <v>57</v>
      </c>
      <c r="F6" s="777"/>
      <c r="G6" s="778" t="s">
        <v>79</v>
      </c>
      <c r="H6" s="779"/>
      <c r="I6" s="1266" t="s">
        <v>39</v>
      </c>
      <c r="J6" s="1267"/>
      <c r="K6" s="1267"/>
      <c r="L6" s="1267"/>
      <c r="M6" s="1267"/>
      <c r="N6" s="1267"/>
      <c r="O6" s="1267"/>
      <c r="P6" s="780" t="s">
        <v>58</v>
      </c>
      <c r="Q6" s="1172" t="s">
        <v>58</v>
      </c>
    </row>
    <row r="7" spans="1:18" ht="26.25" customHeight="1">
      <c r="A7" s="781"/>
      <c r="B7" s="782"/>
      <c r="C7" s="783"/>
      <c r="D7" s="784"/>
      <c r="E7" s="785"/>
      <c r="F7" s="786"/>
      <c r="G7" s="787"/>
      <c r="H7" s="788"/>
      <c r="I7" s="789" t="s">
        <v>167</v>
      </c>
      <c r="J7" s="790" t="s">
        <v>6</v>
      </c>
      <c r="K7" s="791" t="s">
        <v>40</v>
      </c>
      <c r="L7" s="792" t="s">
        <v>72</v>
      </c>
      <c r="M7" s="793" t="s">
        <v>72</v>
      </c>
      <c r="N7" s="792" t="s">
        <v>72</v>
      </c>
      <c r="O7" s="794" t="s">
        <v>4</v>
      </c>
      <c r="P7" s="795"/>
      <c r="Q7" s="1173"/>
    </row>
    <row r="8" spans="1:18" ht="23.25" customHeight="1">
      <c r="A8" s="796"/>
      <c r="B8" s="797"/>
      <c r="C8" s="798" t="s">
        <v>77</v>
      </c>
      <c r="D8" s="799" t="s">
        <v>78</v>
      </c>
      <c r="E8" s="800" t="s">
        <v>55</v>
      </c>
      <c r="F8" s="801" t="s">
        <v>56</v>
      </c>
      <c r="G8" s="787" t="s">
        <v>55</v>
      </c>
      <c r="H8" s="788" t="s">
        <v>56</v>
      </c>
      <c r="I8" s="802"/>
      <c r="J8" s="803"/>
      <c r="K8" s="804"/>
      <c r="L8" s="805" t="s">
        <v>168</v>
      </c>
      <c r="M8" s="806" t="s">
        <v>169</v>
      </c>
      <c r="N8" s="805" t="s">
        <v>170</v>
      </c>
      <c r="O8" s="807"/>
      <c r="P8" s="808" t="s">
        <v>55</v>
      </c>
      <c r="Q8" s="1174" t="s">
        <v>56</v>
      </c>
    </row>
    <row r="9" spans="1:18">
      <c r="A9" s="781">
        <v>1</v>
      </c>
      <c r="B9" s="809" t="s">
        <v>98</v>
      </c>
      <c r="C9" s="810">
        <v>5.758</v>
      </c>
      <c r="D9" s="810">
        <f>+C9*0.8</f>
        <v>4.6063999999999998</v>
      </c>
      <c r="E9" s="811">
        <v>7.98</v>
      </c>
      <c r="F9" s="811">
        <v>6.78</v>
      </c>
      <c r="G9" s="812">
        <v>10</v>
      </c>
      <c r="H9" s="1178">
        <v>4</v>
      </c>
      <c r="I9" s="813">
        <v>3</v>
      </c>
      <c r="J9" s="814"/>
      <c r="K9" s="815"/>
      <c r="L9" s="814"/>
      <c r="M9" s="815"/>
      <c r="N9" s="816"/>
      <c r="O9" s="817">
        <f>SUM(I9:N9)</f>
        <v>3</v>
      </c>
      <c r="P9" s="818"/>
      <c r="Q9" s="819">
        <f>+H9-O9</f>
        <v>1</v>
      </c>
      <c r="R9" s="192" t="s">
        <v>219</v>
      </c>
    </row>
    <row r="10" spans="1:18" ht="22.5">
      <c r="A10" s="781">
        <v>2</v>
      </c>
      <c r="B10" s="809" t="s">
        <v>7</v>
      </c>
      <c r="C10" s="820">
        <v>4.3</v>
      </c>
      <c r="D10" s="810">
        <f t="shared" ref="D10:D38" si="0">+C10*0.8</f>
        <v>3.44</v>
      </c>
      <c r="E10" s="821">
        <v>4</v>
      </c>
      <c r="F10" s="821">
        <v>3.6</v>
      </c>
      <c r="G10" s="822">
        <v>4</v>
      </c>
      <c r="H10" s="822">
        <v>4</v>
      </c>
      <c r="I10" s="813">
        <v>3</v>
      </c>
      <c r="J10" s="814"/>
      <c r="K10" s="815"/>
      <c r="L10" s="814"/>
      <c r="M10" s="815"/>
      <c r="N10" s="816"/>
      <c r="O10" s="817">
        <f t="shared" ref="O10:O38" si="1">SUM(I10:N10)</f>
        <v>3</v>
      </c>
      <c r="P10" s="823"/>
      <c r="Q10" s="819">
        <f t="shared" ref="Q10:Q38" si="2">+H10-O10</f>
        <v>1</v>
      </c>
    </row>
    <row r="11" spans="1:18" s="12" customFormat="1" ht="22.5">
      <c r="A11" s="781">
        <v>3</v>
      </c>
      <c r="B11" s="824" t="s">
        <v>171</v>
      </c>
      <c r="C11" s="820">
        <f>2.152+3.822</f>
        <v>5.9740000000000002</v>
      </c>
      <c r="D11" s="810">
        <f>+C11*0.8</f>
        <v>4.7792000000000003</v>
      </c>
      <c r="E11" s="821">
        <v>2</v>
      </c>
      <c r="F11" s="821">
        <v>2</v>
      </c>
      <c r="G11" s="822">
        <v>2</v>
      </c>
      <c r="H11" s="822">
        <v>2</v>
      </c>
      <c r="I11" s="813">
        <v>2</v>
      </c>
      <c r="J11" s="814">
        <v>1</v>
      </c>
      <c r="K11" s="815"/>
      <c r="L11" s="814"/>
      <c r="M11" s="815"/>
      <c r="N11" s="816"/>
      <c r="O11" s="817">
        <f>SUM(I11:N11)</f>
        <v>3</v>
      </c>
      <c r="P11" s="823"/>
      <c r="Q11" s="825">
        <f t="shared" si="2"/>
        <v>-1</v>
      </c>
      <c r="R11" s="826"/>
    </row>
    <row r="12" spans="1:18" ht="22.5">
      <c r="A12" s="781">
        <v>4</v>
      </c>
      <c r="B12" s="809" t="s">
        <v>8</v>
      </c>
      <c r="C12" s="820">
        <v>2.9590000000000001</v>
      </c>
      <c r="D12" s="810">
        <f>+C12*0.8</f>
        <v>2.3672</v>
      </c>
      <c r="E12" s="821">
        <v>4.72</v>
      </c>
      <c r="F12" s="821">
        <v>3.78</v>
      </c>
      <c r="G12" s="822">
        <v>4</v>
      </c>
      <c r="H12" s="822">
        <v>4</v>
      </c>
      <c r="I12" s="813">
        <v>3</v>
      </c>
      <c r="J12" s="814"/>
      <c r="K12" s="815"/>
      <c r="L12" s="814"/>
      <c r="M12" s="815"/>
      <c r="N12" s="816"/>
      <c r="O12" s="817">
        <f t="shared" si="1"/>
        <v>3</v>
      </c>
      <c r="P12" s="823"/>
      <c r="Q12" s="819">
        <f t="shared" si="2"/>
        <v>1</v>
      </c>
    </row>
    <row r="13" spans="1:18" ht="22.5">
      <c r="A13" s="781">
        <v>5</v>
      </c>
      <c r="B13" s="809" t="s">
        <v>15</v>
      </c>
      <c r="C13" s="820">
        <v>1.9239999999999999</v>
      </c>
      <c r="D13" s="810">
        <f>+C13*0.8</f>
        <v>1.5392000000000001</v>
      </c>
      <c r="E13" s="821">
        <v>3.02</v>
      </c>
      <c r="F13" s="821">
        <v>2.42</v>
      </c>
      <c r="G13" s="822">
        <v>3</v>
      </c>
      <c r="H13" s="822">
        <v>3</v>
      </c>
      <c r="I13" s="813">
        <v>4</v>
      </c>
      <c r="J13" s="814"/>
      <c r="K13" s="815"/>
      <c r="L13" s="814"/>
      <c r="M13" s="815"/>
      <c r="N13" s="816"/>
      <c r="O13" s="817">
        <f>SUM(I13:N13)</f>
        <v>4</v>
      </c>
      <c r="P13" s="823"/>
      <c r="Q13" s="825">
        <f t="shared" si="2"/>
        <v>-1</v>
      </c>
    </row>
    <row r="14" spans="1:18" s="12" customFormat="1" ht="22.5">
      <c r="A14" s="781">
        <v>6</v>
      </c>
      <c r="B14" s="827" t="s">
        <v>172</v>
      </c>
      <c r="C14" s="828">
        <f>21.397+18.344</f>
        <v>39.741</v>
      </c>
      <c r="D14" s="829">
        <f t="shared" si="0"/>
        <v>31.7928</v>
      </c>
      <c r="E14" s="830">
        <v>40</v>
      </c>
      <c r="F14" s="830">
        <v>32</v>
      </c>
      <c r="G14" s="831">
        <v>41</v>
      </c>
      <c r="H14" s="831">
        <v>41</v>
      </c>
      <c r="I14" s="813">
        <f>25+9</f>
        <v>34</v>
      </c>
      <c r="J14" s="814">
        <v>1</v>
      </c>
      <c r="K14" s="815"/>
      <c r="L14" s="814"/>
      <c r="M14" s="815"/>
      <c r="N14" s="816"/>
      <c r="O14" s="817">
        <f t="shared" si="1"/>
        <v>35</v>
      </c>
      <c r="P14" s="823"/>
      <c r="Q14" s="819">
        <v>5</v>
      </c>
      <c r="R14" s="1176" t="s">
        <v>213</v>
      </c>
    </row>
    <row r="15" spans="1:18" s="12" customFormat="1">
      <c r="A15" s="781">
        <v>7</v>
      </c>
      <c r="B15" s="827" t="s">
        <v>44</v>
      </c>
      <c r="C15" s="820"/>
      <c r="D15" s="810">
        <f>+C15*0.8</f>
        <v>0</v>
      </c>
      <c r="E15" s="821"/>
      <c r="F15" s="821"/>
      <c r="G15" s="822"/>
      <c r="H15" s="822"/>
      <c r="I15" s="813">
        <v>1</v>
      </c>
      <c r="J15" s="814"/>
      <c r="K15" s="815"/>
      <c r="L15" s="814"/>
      <c r="M15" s="815"/>
      <c r="N15" s="816"/>
      <c r="O15" s="817">
        <f t="shared" si="1"/>
        <v>1</v>
      </c>
      <c r="P15" s="823"/>
      <c r="Q15" s="825"/>
      <c r="R15" s="192"/>
    </row>
    <row r="16" spans="1:18" s="12" customFormat="1">
      <c r="A16" s="781">
        <v>8</v>
      </c>
      <c r="B16" s="827" t="s">
        <v>45</v>
      </c>
      <c r="C16" s="820"/>
      <c r="D16" s="810">
        <f t="shared" si="0"/>
        <v>0</v>
      </c>
      <c r="E16" s="821"/>
      <c r="F16" s="821"/>
      <c r="G16" s="822"/>
      <c r="H16" s="822"/>
      <c r="I16" s="813"/>
      <c r="J16" s="814"/>
      <c r="K16" s="815"/>
      <c r="L16" s="814"/>
      <c r="M16" s="815"/>
      <c r="N16" s="816"/>
      <c r="O16" s="817">
        <f t="shared" si="1"/>
        <v>0</v>
      </c>
      <c r="P16" s="823"/>
      <c r="Q16" s="819">
        <f t="shared" si="2"/>
        <v>0</v>
      </c>
      <c r="R16" s="192"/>
    </row>
    <row r="17" spans="1:18" ht="22.5">
      <c r="A17" s="781">
        <v>9</v>
      </c>
      <c r="B17" s="809" t="s">
        <v>10</v>
      </c>
      <c r="C17" s="820">
        <v>2.1</v>
      </c>
      <c r="D17" s="810">
        <f t="shared" si="0"/>
        <v>1.6800000000000002</v>
      </c>
      <c r="E17" s="821">
        <v>3</v>
      </c>
      <c r="F17" s="821">
        <v>3</v>
      </c>
      <c r="G17" s="831">
        <v>3</v>
      </c>
      <c r="H17" s="831">
        <v>3</v>
      </c>
      <c r="I17" s="813">
        <v>1</v>
      </c>
      <c r="J17" s="814">
        <v>1</v>
      </c>
      <c r="K17" s="815"/>
      <c r="L17" s="814"/>
      <c r="M17" s="815">
        <v>1</v>
      </c>
      <c r="N17" s="816"/>
      <c r="O17" s="817">
        <f t="shared" si="1"/>
        <v>3</v>
      </c>
      <c r="P17" s="823"/>
      <c r="Q17" s="819">
        <v>0</v>
      </c>
      <c r="R17" s="1176" t="s">
        <v>214</v>
      </c>
    </row>
    <row r="18" spans="1:18" ht="22.5">
      <c r="A18" s="781">
        <v>10</v>
      </c>
      <c r="B18" s="809" t="s">
        <v>11</v>
      </c>
      <c r="C18" s="820"/>
      <c r="D18" s="810">
        <f t="shared" si="0"/>
        <v>0</v>
      </c>
      <c r="E18" s="821"/>
      <c r="F18" s="821"/>
      <c r="G18" s="822"/>
      <c r="H18" s="822"/>
      <c r="I18" s="813"/>
      <c r="J18" s="814"/>
      <c r="K18" s="815"/>
      <c r="L18" s="814"/>
      <c r="M18" s="815"/>
      <c r="N18" s="816"/>
      <c r="O18" s="817">
        <f t="shared" si="1"/>
        <v>0</v>
      </c>
      <c r="P18" s="823"/>
      <c r="Q18" s="819">
        <f t="shared" si="2"/>
        <v>0</v>
      </c>
      <c r="R18" s="832"/>
    </row>
    <row r="19" spans="1:18" ht="22.5">
      <c r="A19" s="781">
        <v>11</v>
      </c>
      <c r="B19" s="809" t="s">
        <v>16</v>
      </c>
      <c r="C19" s="820">
        <v>2.2000000000000002</v>
      </c>
      <c r="D19" s="810">
        <f>+C19*0.8</f>
        <v>1.7600000000000002</v>
      </c>
      <c r="E19" s="821"/>
      <c r="F19" s="821"/>
      <c r="G19" s="822"/>
      <c r="H19" s="822"/>
      <c r="I19" s="813">
        <v>1</v>
      </c>
      <c r="J19" s="814"/>
      <c r="K19" s="815"/>
      <c r="L19" s="814"/>
      <c r="M19" s="815"/>
      <c r="N19" s="816"/>
      <c r="O19" s="817">
        <f>SUM(I19:N19)</f>
        <v>1</v>
      </c>
      <c r="P19" s="823"/>
      <c r="Q19" s="819"/>
    </row>
    <row r="20" spans="1:18" ht="22.5">
      <c r="A20" s="781">
        <v>12</v>
      </c>
      <c r="B20" s="809" t="s">
        <v>12</v>
      </c>
      <c r="C20" s="820">
        <v>3.3</v>
      </c>
      <c r="D20" s="810">
        <f t="shared" si="0"/>
        <v>2.64</v>
      </c>
      <c r="E20" s="821">
        <v>4.0999999999999996</v>
      </c>
      <c r="F20" s="821">
        <v>3.3</v>
      </c>
      <c r="G20" s="822">
        <v>4</v>
      </c>
      <c r="H20" s="822">
        <v>3</v>
      </c>
      <c r="I20" s="813">
        <v>1</v>
      </c>
      <c r="J20" s="814"/>
      <c r="K20" s="815"/>
      <c r="L20" s="814"/>
      <c r="M20" s="815"/>
      <c r="N20" s="816"/>
      <c r="O20" s="817">
        <f t="shared" si="1"/>
        <v>1</v>
      </c>
      <c r="P20" s="823"/>
      <c r="Q20" s="819">
        <f t="shared" si="2"/>
        <v>2</v>
      </c>
      <c r="R20" s="832"/>
    </row>
    <row r="21" spans="1:18" ht="22.5">
      <c r="A21" s="781">
        <v>13</v>
      </c>
      <c r="B21" s="809" t="s">
        <v>13</v>
      </c>
      <c r="C21" s="820">
        <v>2.2000000000000002</v>
      </c>
      <c r="D21" s="810">
        <f t="shared" si="0"/>
        <v>1.7600000000000002</v>
      </c>
      <c r="E21" s="821">
        <v>2</v>
      </c>
      <c r="F21" s="821">
        <v>2</v>
      </c>
      <c r="G21" s="822">
        <v>2</v>
      </c>
      <c r="H21" s="822">
        <v>2</v>
      </c>
      <c r="I21" s="813">
        <v>1</v>
      </c>
      <c r="J21" s="814"/>
      <c r="K21" s="815"/>
      <c r="L21" s="814"/>
      <c r="M21" s="815"/>
      <c r="N21" s="816"/>
      <c r="O21" s="817">
        <f t="shared" si="1"/>
        <v>1</v>
      </c>
      <c r="P21" s="823"/>
      <c r="Q21" s="819">
        <f t="shared" si="2"/>
        <v>1</v>
      </c>
      <c r="R21" s="832"/>
    </row>
    <row r="22" spans="1:18" ht="22.5">
      <c r="A22" s="781">
        <v>14</v>
      </c>
      <c r="B22" s="809" t="s">
        <v>14</v>
      </c>
      <c r="C22" s="820"/>
      <c r="D22" s="810">
        <f>+C22*0.8</f>
        <v>0</v>
      </c>
      <c r="E22" s="821"/>
      <c r="F22" s="821"/>
      <c r="G22" s="822"/>
      <c r="H22" s="822"/>
      <c r="I22" s="813"/>
      <c r="J22" s="814"/>
      <c r="K22" s="815"/>
      <c r="L22" s="814"/>
      <c r="M22" s="815"/>
      <c r="N22" s="816"/>
      <c r="O22" s="817">
        <f t="shared" si="1"/>
        <v>0</v>
      </c>
      <c r="P22" s="823"/>
      <c r="Q22" s="819">
        <f t="shared" si="2"/>
        <v>0</v>
      </c>
      <c r="R22" s="832"/>
    </row>
    <row r="23" spans="1:18" ht="22.5">
      <c r="A23" s="781">
        <v>15</v>
      </c>
      <c r="B23" s="809" t="s">
        <v>17</v>
      </c>
      <c r="C23" s="820">
        <v>1</v>
      </c>
      <c r="D23" s="810">
        <f t="shared" si="0"/>
        <v>0.8</v>
      </c>
      <c r="E23" s="821">
        <v>2</v>
      </c>
      <c r="F23" s="821">
        <v>1</v>
      </c>
      <c r="G23" s="822">
        <v>1</v>
      </c>
      <c r="H23" s="822">
        <v>1</v>
      </c>
      <c r="I23" s="813"/>
      <c r="J23" s="814"/>
      <c r="K23" s="815"/>
      <c r="L23" s="814"/>
      <c r="M23" s="815"/>
      <c r="N23" s="816"/>
      <c r="O23" s="817">
        <f t="shared" si="1"/>
        <v>0</v>
      </c>
      <c r="P23" s="823"/>
      <c r="Q23" s="819">
        <f t="shared" si="2"/>
        <v>1</v>
      </c>
    </row>
    <row r="24" spans="1:18" ht="22.5">
      <c r="A24" s="781">
        <v>16</v>
      </c>
      <c r="B24" s="809" t="s">
        <v>47</v>
      </c>
      <c r="C24" s="820"/>
      <c r="D24" s="810">
        <f t="shared" si="0"/>
        <v>0</v>
      </c>
      <c r="E24" s="821"/>
      <c r="F24" s="821"/>
      <c r="G24" s="822"/>
      <c r="H24" s="822"/>
      <c r="I24" s="813"/>
      <c r="J24" s="814"/>
      <c r="K24" s="815"/>
      <c r="L24" s="814"/>
      <c r="M24" s="815"/>
      <c r="N24" s="816"/>
      <c r="O24" s="817">
        <f t="shared" si="1"/>
        <v>0</v>
      </c>
      <c r="P24" s="823"/>
      <c r="Q24" s="819">
        <f t="shared" si="2"/>
        <v>0</v>
      </c>
    </row>
    <row r="25" spans="1:18" ht="22.5">
      <c r="A25" s="781">
        <v>17</v>
      </c>
      <c r="B25" s="809" t="s">
        <v>18</v>
      </c>
      <c r="C25" s="820"/>
      <c r="D25" s="810">
        <f t="shared" si="0"/>
        <v>0</v>
      </c>
      <c r="E25" s="821"/>
      <c r="F25" s="821"/>
      <c r="G25" s="822"/>
      <c r="H25" s="822"/>
      <c r="I25" s="813"/>
      <c r="J25" s="814"/>
      <c r="K25" s="815"/>
      <c r="L25" s="814"/>
      <c r="M25" s="815"/>
      <c r="N25" s="816"/>
      <c r="O25" s="817">
        <f t="shared" si="1"/>
        <v>0</v>
      </c>
      <c r="P25" s="823"/>
      <c r="Q25" s="819">
        <f t="shared" si="2"/>
        <v>0</v>
      </c>
    </row>
    <row r="26" spans="1:18" ht="22.5">
      <c r="A26" s="781">
        <v>18</v>
      </c>
      <c r="B26" s="809" t="s">
        <v>19</v>
      </c>
      <c r="C26" s="820"/>
      <c r="D26" s="810">
        <f t="shared" si="0"/>
        <v>0</v>
      </c>
      <c r="E26" s="821"/>
      <c r="F26" s="821"/>
      <c r="G26" s="822"/>
      <c r="H26" s="822"/>
      <c r="I26" s="813"/>
      <c r="J26" s="814"/>
      <c r="K26" s="815"/>
      <c r="L26" s="814"/>
      <c r="M26" s="815"/>
      <c r="N26" s="816"/>
      <c r="O26" s="817">
        <f t="shared" si="1"/>
        <v>0</v>
      </c>
      <c r="P26" s="823"/>
      <c r="Q26" s="819">
        <f t="shared" si="2"/>
        <v>0</v>
      </c>
    </row>
    <row r="27" spans="1:18" ht="22.5">
      <c r="A27" s="781">
        <v>19</v>
      </c>
      <c r="B27" s="809" t="s">
        <v>20</v>
      </c>
      <c r="C27" s="820"/>
      <c r="D27" s="810">
        <f t="shared" si="0"/>
        <v>0</v>
      </c>
      <c r="E27" s="821"/>
      <c r="F27" s="821"/>
      <c r="G27" s="822"/>
      <c r="H27" s="822"/>
      <c r="I27" s="813"/>
      <c r="J27" s="814"/>
      <c r="K27" s="815"/>
      <c r="L27" s="814"/>
      <c r="M27" s="815"/>
      <c r="N27" s="816"/>
      <c r="O27" s="817">
        <f t="shared" si="1"/>
        <v>0</v>
      </c>
      <c r="P27" s="823"/>
      <c r="Q27" s="819">
        <f t="shared" si="2"/>
        <v>0</v>
      </c>
    </row>
    <row r="28" spans="1:18" ht="22.5">
      <c r="A28" s="781">
        <v>20</v>
      </c>
      <c r="B28" s="809" t="s">
        <v>21</v>
      </c>
      <c r="C28" s="820"/>
      <c r="D28" s="810">
        <f t="shared" si="0"/>
        <v>0</v>
      </c>
      <c r="E28" s="821"/>
      <c r="F28" s="821"/>
      <c r="G28" s="822"/>
      <c r="H28" s="822"/>
      <c r="I28" s="813"/>
      <c r="J28" s="814"/>
      <c r="K28" s="815"/>
      <c r="L28" s="814"/>
      <c r="M28" s="815"/>
      <c r="N28" s="816"/>
      <c r="O28" s="817">
        <f t="shared" si="1"/>
        <v>0</v>
      </c>
      <c r="P28" s="823"/>
      <c r="Q28" s="819">
        <f t="shared" si="2"/>
        <v>0</v>
      </c>
    </row>
    <row r="29" spans="1:18" ht="22.5">
      <c r="A29" s="781">
        <v>21</v>
      </c>
      <c r="B29" s="809" t="s">
        <v>22</v>
      </c>
      <c r="C29" s="820"/>
      <c r="D29" s="810">
        <f t="shared" si="0"/>
        <v>0</v>
      </c>
      <c r="E29" s="821">
        <v>1</v>
      </c>
      <c r="F29" s="821">
        <v>1</v>
      </c>
      <c r="G29" s="822">
        <v>1</v>
      </c>
      <c r="H29" s="822">
        <v>1</v>
      </c>
      <c r="I29" s="813"/>
      <c r="J29" s="814"/>
      <c r="K29" s="815"/>
      <c r="L29" s="814"/>
      <c r="M29" s="815"/>
      <c r="N29" s="816"/>
      <c r="O29" s="833">
        <f t="shared" si="1"/>
        <v>0</v>
      </c>
      <c r="P29" s="823"/>
      <c r="Q29" s="819">
        <f t="shared" si="2"/>
        <v>1</v>
      </c>
    </row>
    <row r="30" spans="1:18" ht="22.5">
      <c r="A30" s="781">
        <v>22</v>
      </c>
      <c r="B30" s="809" t="s">
        <v>46</v>
      </c>
      <c r="C30" s="820"/>
      <c r="D30" s="810">
        <f t="shared" si="0"/>
        <v>0</v>
      </c>
      <c r="E30" s="821"/>
      <c r="F30" s="821"/>
      <c r="G30" s="822"/>
      <c r="H30" s="822"/>
      <c r="I30" s="813"/>
      <c r="J30" s="814"/>
      <c r="K30" s="815"/>
      <c r="L30" s="814"/>
      <c r="M30" s="815"/>
      <c r="N30" s="816"/>
      <c r="O30" s="833">
        <f t="shared" si="1"/>
        <v>0</v>
      </c>
      <c r="P30" s="823"/>
      <c r="Q30" s="819">
        <f t="shared" si="2"/>
        <v>0</v>
      </c>
    </row>
    <row r="31" spans="1:18" ht="22.5">
      <c r="A31" s="781">
        <v>23</v>
      </c>
      <c r="B31" s="809" t="s">
        <v>23</v>
      </c>
      <c r="C31" s="820"/>
      <c r="D31" s="810">
        <f t="shared" si="0"/>
        <v>0</v>
      </c>
      <c r="E31" s="821"/>
      <c r="F31" s="821"/>
      <c r="G31" s="822"/>
      <c r="H31" s="822"/>
      <c r="I31" s="813"/>
      <c r="J31" s="814"/>
      <c r="K31" s="815"/>
      <c r="L31" s="814"/>
      <c r="M31" s="815"/>
      <c r="N31" s="816"/>
      <c r="O31" s="817">
        <f t="shared" si="1"/>
        <v>0</v>
      </c>
      <c r="P31" s="823"/>
      <c r="Q31" s="819">
        <f t="shared" si="2"/>
        <v>0</v>
      </c>
    </row>
    <row r="32" spans="1:18" ht="22.5">
      <c r="A32" s="781">
        <v>24</v>
      </c>
      <c r="B32" s="809" t="s">
        <v>24</v>
      </c>
      <c r="C32" s="820">
        <v>3</v>
      </c>
      <c r="D32" s="810">
        <f>+C32*0.8</f>
        <v>2.4000000000000004</v>
      </c>
      <c r="E32" s="821">
        <v>3</v>
      </c>
      <c r="F32" s="821">
        <v>3</v>
      </c>
      <c r="G32" s="822">
        <v>1</v>
      </c>
      <c r="H32" s="822">
        <v>1</v>
      </c>
      <c r="I32" s="813"/>
      <c r="J32" s="814"/>
      <c r="K32" s="815"/>
      <c r="L32" s="814"/>
      <c r="M32" s="815"/>
      <c r="N32" s="816"/>
      <c r="O32" s="817">
        <f t="shared" si="1"/>
        <v>0</v>
      </c>
      <c r="P32" s="823"/>
      <c r="Q32" s="819">
        <f t="shared" si="2"/>
        <v>1</v>
      </c>
      <c r="R32" s="1176" t="s">
        <v>215</v>
      </c>
    </row>
    <row r="33" spans="1:22">
      <c r="A33" s="781">
        <v>25</v>
      </c>
      <c r="B33" s="809" t="s">
        <v>173</v>
      </c>
      <c r="C33" s="820"/>
      <c r="D33" s="810">
        <f>+C33*0.8</f>
        <v>0</v>
      </c>
      <c r="E33" s="821"/>
      <c r="F33" s="821"/>
      <c r="G33" s="822"/>
      <c r="H33" s="822"/>
      <c r="I33" s="813">
        <v>1</v>
      </c>
      <c r="J33" s="816"/>
      <c r="K33" s="834"/>
      <c r="L33" s="816"/>
      <c r="M33" s="834"/>
      <c r="N33" s="816"/>
      <c r="O33" s="817">
        <f>SUM(I33:N33)</f>
        <v>1</v>
      </c>
      <c r="P33" s="835"/>
      <c r="Q33" s="825">
        <f t="shared" si="2"/>
        <v>-1</v>
      </c>
      <c r="R33" s="201"/>
    </row>
    <row r="34" spans="1:22">
      <c r="A34" s="781">
        <v>26</v>
      </c>
      <c r="B34" s="809" t="s">
        <v>25</v>
      </c>
      <c r="C34" s="820">
        <v>1</v>
      </c>
      <c r="D34" s="810">
        <f>+C34*0.8</f>
        <v>0.8</v>
      </c>
      <c r="E34" s="821">
        <v>2</v>
      </c>
      <c r="F34" s="821">
        <v>2</v>
      </c>
      <c r="G34" s="822">
        <v>2</v>
      </c>
      <c r="H34" s="822">
        <v>2</v>
      </c>
      <c r="I34" s="813">
        <v>1</v>
      </c>
      <c r="J34" s="814"/>
      <c r="K34" s="815"/>
      <c r="L34" s="814"/>
      <c r="M34" s="815">
        <v>1</v>
      </c>
      <c r="N34" s="816"/>
      <c r="O34" s="817">
        <f t="shared" si="1"/>
        <v>2</v>
      </c>
      <c r="P34" s="823"/>
      <c r="Q34" s="819">
        <f t="shared" si="2"/>
        <v>0</v>
      </c>
      <c r="R34" s="192"/>
    </row>
    <row r="35" spans="1:22">
      <c r="A35" s="781">
        <v>27</v>
      </c>
      <c r="B35" s="809" t="s">
        <v>27</v>
      </c>
      <c r="C35" s="820"/>
      <c r="D35" s="810">
        <f t="shared" si="0"/>
        <v>0</v>
      </c>
      <c r="E35" s="821"/>
      <c r="F35" s="821"/>
      <c r="G35" s="822">
        <v>1</v>
      </c>
      <c r="H35" s="822">
        <v>1</v>
      </c>
      <c r="I35" s="813"/>
      <c r="J35" s="814"/>
      <c r="K35" s="815"/>
      <c r="L35" s="814"/>
      <c r="M35" s="815"/>
      <c r="N35" s="816"/>
      <c r="O35" s="817">
        <f t="shared" si="1"/>
        <v>0</v>
      </c>
      <c r="P35" s="823"/>
      <c r="Q35" s="819">
        <f t="shared" si="2"/>
        <v>1</v>
      </c>
      <c r="R35" s="1177" t="s">
        <v>216</v>
      </c>
    </row>
    <row r="36" spans="1:22" ht="22.5">
      <c r="A36" s="781">
        <v>28</v>
      </c>
      <c r="B36" s="809" t="s">
        <v>174</v>
      </c>
      <c r="C36" s="820"/>
      <c r="D36" s="810">
        <f t="shared" si="0"/>
        <v>0</v>
      </c>
      <c r="E36" s="830">
        <v>12</v>
      </c>
      <c r="F36" s="830">
        <v>10</v>
      </c>
      <c r="G36" s="822">
        <v>12</v>
      </c>
      <c r="H36" s="822">
        <v>10</v>
      </c>
      <c r="I36" s="813">
        <v>2</v>
      </c>
      <c r="J36" s="814">
        <v>1</v>
      </c>
      <c r="K36" s="815"/>
      <c r="L36" s="814"/>
      <c r="M36" s="815"/>
      <c r="N36" s="816"/>
      <c r="O36" s="817">
        <f t="shared" si="1"/>
        <v>3</v>
      </c>
      <c r="P36" s="823"/>
      <c r="Q36" s="819">
        <f t="shared" si="2"/>
        <v>7</v>
      </c>
    </row>
    <row r="37" spans="1:22" ht="22.5">
      <c r="A37" s="781">
        <v>29</v>
      </c>
      <c r="B37" s="809" t="s">
        <v>175</v>
      </c>
      <c r="C37" s="820"/>
      <c r="D37" s="810">
        <f t="shared" si="0"/>
        <v>0</v>
      </c>
      <c r="E37" s="821"/>
      <c r="F37" s="821"/>
      <c r="G37" s="822"/>
      <c r="H37" s="822"/>
      <c r="I37" s="813"/>
      <c r="J37" s="816"/>
      <c r="K37" s="834"/>
      <c r="L37" s="816"/>
      <c r="M37" s="834"/>
      <c r="N37" s="816"/>
      <c r="O37" s="817">
        <f t="shared" si="1"/>
        <v>0</v>
      </c>
      <c r="P37" s="835"/>
      <c r="Q37" s="819">
        <f t="shared" si="2"/>
        <v>0</v>
      </c>
    </row>
    <row r="38" spans="1:22" ht="22.5">
      <c r="A38" s="781">
        <v>30</v>
      </c>
      <c r="B38" s="809" t="s">
        <v>176</v>
      </c>
      <c r="C38" s="836">
        <v>2</v>
      </c>
      <c r="D38" s="810">
        <f t="shared" si="0"/>
        <v>1.6</v>
      </c>
      <c r="E38" s="837">
        <v>3</v>
      </c>
      <c r="F38" s="837">
        <v>3</v>
      </c>
      <c r="G38" s="838">
        <v>3</v>
      </c>
      <c r="H38" s="838">
        <v>3</v>
      </c>
      <c r="I38" s="813"/>
      <c r="J38" s="816"/>
      <c r="K38" s="834"/>
      <c r="L38" s="816"/>
      <c r="M38" s="834">
        <v>1</v>
      </c>
      <c r="N38" s="816"/>
      <c r="O38" s="839">
        <f t="shared" si="1"/>
        <v>1</v>
      </c>
      <c r="P38" s="835"/>
      <c r="Q38" s="819">
        <f t="shared" si="2"/>
        <v>2</v>
      </c>
    </row>
    <row r="39" spans="1:22" ht="22.5">
      <c r="A39" s="840"/>
      <c r="B39" s="840" t="s">
        <v>4</v>
      </c>
      <c r="C39" s="841">
        <f t="shared" ref="C39:J39" si="3">SUM(C9:C38)</f>
        <v>77.456000000000003</v>
      </c>
      <c r="D39" s="841">
        <f t="shared" si="3"/>
        <v>61.96479999999999</v>
      </c>
      <c r="E39" s="842">
        <f t="shared" si="3"/>
        <v>93.82</v>
      </c>
      <c r="F39" s="842">
        <f t="shared" si="3"/>
        <v>78.88</v>
      </c>
      <c r="G39" s="843">
        <f t="shared" si="3"/>
        <v>94</v>
      </c>
      <c r="H39" s="843">
        <f t="shared" si="3"/>
        <v>85</v>
      </c>
      <c r="I39" s="844">
        <f t="shared" si="3"/>
        <v>58</v>
      </c>
      <c r="J39" s="844">
        <f t="shared" si="3"/>
        <v>4</v>
      </c>
      <c r="K39" s="844" t="s">
        <v>177</v>
      </c>
      <c r="L39" s="844" t="s">
        <v>177</v>
      </c>
      <c r="M39" s="844">
        <f>SUM(M9:M38)</f>
        <v>3</v>
      </c>
      <c r="N39" s="844" t="s">
        <v>177</v>
      </c>
      <c r="O39" s="844">
        <f>SUM(O9:O38)</f>
        <v>65</v>
      </c>
      <c r="P39" s="845"/>
      <c r="Q39" s="1171">
        <f>+H39-O39</f>
        <v>20</v>
      </c>
    </row>
    <row r="40" spans="1:22" s="852" customFormat="1" ht="22.5">
      <c r="A40" s="846"/>
      <c r="B40" s="157" t="s">
        <v>83</v>
      </c>
      <c r="C40" s="847"/>
      <c r="D40" s="847"/>
      <c r="E40" s="848">
        <v>56.14</v>
      </c>
      <c r="F40" s="848">
        <v>44.91</v>
      </c>
      <c r="G40" s="849"/>
      <c r="H40" s="849"/>
      <c r="I40" s="850"/>
      <c r="J40" s="850"/>
      <c r="K40" s="850"/>
      <c r="L40" s="850"/>
      <c r="M40" s="850"/>
      <c r="N40" s="850"/>
      <c r="O40" s="850"/>
      <c r="P40" s="851"/>
      <c r="Q40" s="851"/>
    </row>
    <row r="41" spans="1:22" s="852" customFormat="1" ht="22.5">
      <c r="A41" s="846"/>
      <c r="B41" s="157" t="s">
        <v>84</v>
      </c>
      <c r="C41" s="847"/>
      <c r="D41" s="847"/>
      <c r="E41" s="848">
        <v>17</v>
      </c>
      <c r="F41" s="848">
        <v>13.6</v>
      </c>
      <c r="G41" s="849"/>
      <c r="H41" s="849"/>
      <c r="I41" s="850"/>
      <c r="J41" s="850"/>
      <c r="K41" s="850"/>
      <c r="L41" s="850"/>
      <c r="M41" s="850"/>
      <c r="N41" s="850"/>
      <c r="O41" s="850"/>
      <c r="P41" s="851"/>
      <c r="Q41" s="851"/>
    </row>
    <row r="42" spans="1:22" s="852" customFormat="1" ht="22.5">
      <c r="A42" s="846"/>
      <c r="B42" s="157"/>
      <c r="C42" s="847"/>
      <c r="D42" s="847"/>
      <c r="E42" s="848"/>
      <c r="F42" s="848"/>
      <c r="G42" s="849"/>
      <c r="H42" s="849"/>
      <c r="I42" s="850"/>
      <c r="J42" s="850"/>
      <c r="K42" s="850"/>
      <c r="L42" s="850"/>
      <c r="M42" s="850"/>
      <c r="N42" s="850"/>
      <c r="O42" s="850"/>
      <c r="P42" s="851"/>
      <c r="Q42" s="851"/>
    </row>
    <row r="43" spans="1:22" s="768" customFormat="1" ht="24.75">
      <c r="A43" s="853" t="s">
        <v>28</v>
      </c>
      <c r="B43" s="854"/>
      <c r="C43" s="855"/>
      <c r="D43" s="855"/>
      <c r="E43" s="848"/>
      <c r="F43" s="848"/>
      <c r="G43" s="856"/>
      <c r="H43" s="856"/>
      <c r="I43" s="857"/>
      <c r="J43" s="858"/>
      <c r="K43" s="858"/>
      <c r="L43" s="858"/>
      <c r="M43" s="858"/>
      <c r="N43" s="858"/>
      <c r="O43" s="857"/>
      <c r="P43" s="859"/>
      <c r="Q43" s="859"/>
    </row>
    <row r="44" spans="1:22" s="768" customFormat="1" ht="24.75">
      <c r="A44" s="853"/>
      <c r="B44" s="853" t="s">
        <v>29</v>
      </c>
      <c r="C44" s="855"/>
      <c r="D44" s="855"/>
      <c r="E44" s="848"/>
      <c r="F44" s="848"/>
      <c r="G44" s="856"/>
      <c r="H44" s="856"/>
      <c r="I44" s="857"/>
      <c r="J44" s="858"/>
      <c r="K44" s="858"/>
      <c r="L44" s="858"/>
      <c r="M44" s="858"/>
      <c r="N44" s="858"/>
      <c r="O44" s="857"/>
      <c r="P44" s="859"/>
      <c r="Q44" s="859"/>
    </row>
    <row r="45" spans="1:22">
      <c r="A45" s="773" t="s">
        <v>3</v>
      </c>
      <c r="B45" s="860" t="s">
        <v>30</v>
      </c>
      <c r="C45" s="861"/>
      <c r="D45" s="861"/>
      <c r="E45" s="861"/>
      <c r="F45" s="861"/>
      <c r="G45" s="862"/>
      <c r="H45" s="863"/>
      <c r="I45" s="1268" t="s">
        <v>39</v>
      </c>
      <c r="J45" s="1269"/>
      <c r="K45" s="1269"/>
      <c r="L45" s="1269"/>
      <c r="M45" s="1269"/>
      <c r="N45" s="1269"/>
      <c r="O45" s="1269"/>
      <c r="P45" s="864" t="s">
        <v>58</v>
      </c>
      <c r="Q45" s="864" t="s">
        <v>58</v>
      </c>
    </row>
    <row r="46" spans="1:22" ht="23.25" customHeight="1">
      <c r="A46" s="782"/>
      <c r="B46" s="865"/>
      <c r="C46" s="866" t="s">
        <v>76</v>
      </c>
      <c r="D46" s="867"/>
      <c r="E46" s="868" t="s">
        <v>57</v>
      </c>
      <c r="F46" s="869"/>
      <c r="G46" s="866" t="s">
        <v>101</v>
      </c>
      <c r="H46" s="870"/>
      <c r="I46" s="789" t="s">
        <v>167</v>
      </c>
      <c r="J46" s="790" t="s">
        <v>6</v>
      </c>
      <c r="K46" s="791" t="s">
        <v>40</v>
      </c>
      <c r="L46" s="792" t="s">
        <v>72</v>
      </c>
      <c r="M46" s="793" t="s">
        <v>72</v>
      </c>
      <c r="N46" s="792" t="s">
        <v>72</v>
      </c>
      <c r="O46" s="794" t="s">
        <v>4</v>
      </c>
      <c r="P46" s="871"/>
      <c r="Q46" s="871"/>
      <c r="V46" s="872"/>
    </row>
    <row r="47" spans="1:22" ht="23.25" customHeight="1">
      <c r="A47" s="797"/>
      <c r="B47" s="873"/>
      <c r="C47" s="874" t="s">
        <v>77</v>
      </c>
      <c r="D47" s="875" t="s">
        <v>78</v>
      </c>
      <c r="E47" s="876" t="s">
        <v>55</v>
      </c>
      <c r="F47" s="877" t="s">
        <v>56</v>
      </c>
      <c r="G47" s="714" t="s">
        <v>55</v>
      </c>
      <c r="H47" s="715" t="s">
        <v>56</v>
      </c>
      <c r="I47" s="802"/>
      <c r="J47" s="803"/>
      <c r="K47" s="804"/>
      <c r="L47" s="805" t="s">
        <v>168</v>
      </c>
      <c r="M47" s="806" t="s">
        <v>169</v>
      </c>
      <c r="N47" s="805" t="s">
        <v>170</v>
      </c>
      <c r="O47" s="807"/>
      <c r="P47" s="808" t="s">
        <v>55</v>
      </c>
      <c r="Q47" s="808" t="s">
        <v>56</v>
      </c>
      <c r="V47" s="879"/>
    </row>
    <row r="48" spans="1:22" ht="25.5">
      <c r="A48" s="773">
        <v>1</v>
      </c>
      <c r="B48" s="880" t="s">
        <v>102</v>
      </c>
      <c r="C48" s="881">
        <v>25</v>
      </c>
      <c r="D48" s="881">
        <v>20</v>
      </c>
      <c r="E48" s="882">
        <v>23</v>
      </c>
      <c r="F48" s="882">
        <v>17</v>
      </c>
      <c r="G48" s="883"/>
      <c r="H48" s="881">
        <v>7</v>
      </c>
      <c r="I48" s="884">
        <v>1</v>
      </c>
      <c r="J48" s="885">
        <v>1</v>
      </c>
      <c r="K48" s="886"/>
      <c r="L48" s="885"/>
      <c r="M48" s="886">
        <v>1</v>
      </c>
      <c r="N48" s="864"/>
      <c r="O48" s="887">
        <f>SUM(I48:N48)</f>
        <v>3</v>
      </c>
      <c r="P48" s="864"/>
      <c r="Q48" s="864"/>
      <c r="R48" s="192" t="s">
        <v>222</v>
      </c>
      <c r="S48" s="888"/>
      <c r="V48" s="889"/>
    </row>
    <row r="49" spans="1:24" ht="24.75">
      <c r="A49" s="782">
        <v>2</v>
      </c>
      <c r="B49" s="890" t="s">
        <v>103</v>
      </c>
      <c r="C49" s="891"/>
      <c r="D49" s="891"/>
      <c r="E49" s="892">
        <v>2</v>
      </c>
      <c r="F49" s="892">
        <v>2</v>
      </c>
      <c r="G49" s="893"/>
      <c r="H49" s="891">
        <v>2</v>
      </c>
      <c r="I49" s="894">
        <v>1</v>
      </c>
      <c r="J49" s="895">
        <v>2</v>
      </c>
      <c r="K49" s="896"/>
      <c r="L49" s="895"/>
      <c r="M49" s="896"/>
      <c r="N49" s="871"/>
      <c r="O49" s="887">
        <f t="shared" ref="O49:O58" si="4">SUM(I49:N49)</f>
        <v>3</v>
      </c>
      <c r="P49" s="871"/>
      <c r="Q49" s="871"/>
      <c r="R49" s="897"/>
      <c r="S49" s="898"/>
      <c r="V49" s="899"/>
      <c r="X49" s="889" t="s">
        <v>178</v>
      </c>
    </row>
    <row r="50" spans="1:24" ht="24.75">
      <c r="A50" s="782">
        <v>3</v>
      </c>
      <c r="B50" s="890" t="s">
        <v>104</v>
      </c>
      <c r="C50" s="891">
        <v>5</v>
      </c>
      <c r="D50" s="891">
        <v>4</v>
      </c>
      <c r="E50" s="892">
        <v>5</v>
      </c>
      <c r="F50" s="892">
        <v>4</v>
      </c>
      <c r="G50" s="820"/>
      <c r="H50" s="891">
        <v>4</v>
      </c>
      <c r="I50" s="894">
        <v>1</v>
      </c>
      <c r="J50" s="895">
        <v>1</v>
      </c>
      <c r="K50" s="896">
        <v>1</v>
      </c>
      <c r="L50" s="895"/>
      <c r="M50" s="896">
        <v>1</v>
      </c>
      <c r="N50" s="871">
        <v>1</v>
      </c>
      <c r="O50" s="887">
        <f t="shared" si="4"/>
        <v>5</v>
      </c>
      <c r="P50" s="871"/>
      <c r="Q50" s="871"/>
      <c r="V50" s="899"/>
    </row>
    <row r="51" spans="1:24" ht="24.75">
      <c r="A51" s="782">
        <v>4</v>
      </c>
      <c r="B51" s="890" t="s">
        <v>105</v>
      </c>
      <c r="C51" s="891">
        <v>4</v>
      </c>
      <c r="D51" s="891">
        <v>3</v>
      </c>
      <c r="E51" s="892">
        <v>5</v>
      </c>
      <c r="F51" s="892">
        <v>4</v>
      </c>
      <c r="G51" s="820"/>
      <c r="H51" s="891">
        <v>4</v>
      </c>
      <c r="I51" s="894"/>
      <c r="J51" s="895">
        <v>1</v>
      </c>
      <c r="K51" s="896">
        <v>1</v>
      </c>
      <c r="L51" s="895"/>
      <c r="M51" s="896">
        <v>2</v>
      </c>
      <c r="N51" s="871">
        <v>2</v>
      </c>
      <c r="O51" s="887">
        <f t="shared" si="4"/>
        <v>6</v>
      </c>
      <c r="P51" s="871"/>
      <c r="Q51" s="871"/>
      <c r="V51" s="899"/>
    </row>
    <row r="52" spans="1:24" ht="24.75">
      <c r="A52" s="782">
        <v>5</v>
      </c>
      <c r="B52" s="890" t="s">
        <v>106</v>
      </c>
      <c r="C52" s="891"/>
      <c r="D52" s="891"/>
      <c r="E52" s="892">
        <v>1</v>
      </c>
      <c r="F52" s="892">
        <v>1</v>
      </c>
      <c r="G52" s="820"/>
      <c r="H52" s="891">
        <v>1</v>
      </c>
      <c r="I52" s="894"/>
      <c r="J52" s="895">
        <v>1</v>
      </c>
      <c r="K52" s="896"/>
      <c r="L52" s="895"/>
      <c r="M52" s="896">
        <v>1</v>
      </c>
      <c r="N52" s="871">
        <v>1</v>
      </c>
      <c r="O52" s="887">
        <f t="shared" si="4"/>
        <v>3</v>
      </c>
      <c r="P52" s="871"/>
      <c r="Q52" s="871"/>
      <c r="V52" s="899"/>
    </row>
    <row r="53" spans="1:24" ht="22.5">
      <c r="A53" s="782">
        <v>6</v>
      </c>
      <c r="B53" s="890" t="s">
        <v>107</v>
      </c>
      <c r="C53" s="891"/>
      <c r="D53" s="891"/>
      <c r="E53" s="892">
        <v>2</v>
      </c>
      <c r="F53" s="892">
        <v>2</v>
      </c>
      <c r="G53" s="820"/>
      <c r="H53" s="891">
        <v>2</v>
      </c>
      <c r="I53" s="894"/>
      <c r="J53" s="895"/>
      <c r="K53" s="896">
        <v>1</v>
      </c>
      <c r="L53" s="895"/>
      <c r="M53" s="896"/>
      <c r="N53" s="871">
        <v>1</v>
      </c>
      <c r="O53" s="887">
        <f t="shared" si="4"/>
        <v>2</v>
      </c>
      <c r="P53" s="871"/>
      <c r="Q53" s="871"/>
    </row>
    <row r="54" spans="1:24" ht="22.5">
      <c r="A54" s="782">
        <v>7</v>
      </c>
      <c r="B54" s="809" t="s">
        <v>50</v>
      </c>
      <c r="C54" s="891">
        <v>4</v>
      </c>
      <c r="D54" s="891">
        <v>4</v>
      </c>
      <c r="E54" s="882"/>
      <c r="F54" s="882">
        <v>3</v>
      </c>
      <c r="G54" s="820"/>
      <c r="H54" s="891">
        <v>3</v>
      </c>
      <c r="I54" s="900"/>
      <c r="J54" s="895">
        <v>1</v>
      </c>
      <c r="K54" s="896"/>
      <c r="L54" s="895"/>
      <c r="M54" s="896"/>
      <c r="N54" s="871"/>
      <c r="O54" s="887">
        <f t="shared" si="4"/>
        <v>1</v>
      </c>
      <c r="P54" s="871"/>
      <c r="Q54" s="871"/>
    </row>
    <row r="55" spans="1:24" ht="22.5">
      <c r="A55" s="782">
        <v>8</v>
      </c>
      <c r="B55" s="809" t="s">
        <v>51</v>
      </c>
      <c r="C55" s="891"/>
      <c r="D55" s="891"/>
      <c r="E55" s="892"/>
      <c r="F55" s="892">
        <v>19</v>
      </c>
      <c r="G55" s="820"/>
      <c r="H55" s="891">
        <v>19</v>
      </c>
      <c r="I55" s="900"/>
      <c r="J55" s="895">
        <v>1</v>
      </c>
      <c r="K55" s="896"/>
      <c r="L55" s="895"/>
      <c r="M55" s="896"/>
      <c r="N55" s="871"/>
      <c r="O55" s="887">
        <f t="shared" si="4"/>
        <v>1</v>
      </c>
      <c r="P55" s="871"/>
      <c r="Q55" s="871"/>
    </row>
    <row r="56" spans="1:24" ht="22.5">
      <c r="A56" s="782">
        <v>9</v>
      </c>
      <c r="B56" s="809" t="s">
        <v>108</v>
      </c>
      <c r="C56" s="891"/>
      <c r="D56" s="891"/>
      <c r="E56" s="892"/>
      <c r="F56" s="892">
        <v>3</v>
      </c>
      <c r="G56" s="820"/>
      <c r="H56" s="891">
        <v>4</v>
      </c>
      <c r="I56" s="900"/>
      <c r="J56" s="895">
        <v>4</v>
      </c>
      <c r="K56" s="896"/>
      <c r="L56" s="895"/>
      <c r="M56" s="896"/>
      <c r="N56" s="871"/>
      <c r="O56" s="887">
        <f t="shared" si="4"/>
        <v>4</v>
      </c>
      <c r="P56" s="871"/>
      <c r="Q56" s="871"/>
    </row>
    <row r="57" spans="1:24" ht="22.5">
      <c r="A57" s="782">
        <v>10</v>
      </c>
      <c r="B57" s="809" t="s">
        <v>52</v>
      </c>
      <c r="C57" s="891"/>
      <c r="D57" s="891"/>
      <c r="E57" s="892"/>
      <c r="F57" s="892">
        <v>1</v>
      </c>
      <c r="G57" s="820"/>
      <c r="H57" s="891">
        <v>1</v>
      </c>
      <c r="I57" s="900"/>
      <c r="J57" s="895">
        <v>4</v>
      </c>
      <c r="K57" s="896"/>
      <c r="L57" s="895"/>
      <c r="M57" s="896"/>
      <c r="N57" s="871">
        <v>2</v>
      </c>
      <c r="O57" s="887">
        <f t="shared" si="4"/>
        <v>6</v>
      </c>
      <c r="P57" s="871"/>
      <c r="Q57" s="871"/>
    </row>
    <row r="58" spans="1:24" ht="22.5">
      <c r="A58" s="782">
        <v>11</v>
      </c>
      <c r="B58" s="809" t="s">
        <v>53</v>
      </c>
      <c r="C58" s="901"/>
      <c r="D58" s="901"/>
      <c r="E58" s="892"/>
      <c r="F58" s="892">
        <v>5</v>
      </c>
      <c r="G58" s="836"/>
      <c r="H58" s="901">
        <v>5</v>
      </c>
      <c r="I58" s="900"/>
      <c r="J58" s="895">
        <v>1</v>
      </c>
      <c r="K58" s="896"/>
      <c r="L58" s="895">
        <v>3</v>
      </c>
      <c r="M58" s="896"/>
      <c r="N58" s="871">
        <v>1</v>
      </c>
      <c r="O58" s="887">
        <f t="shared" si="4"/>
        <v>5</v>
      </c>
      <c r="P58" s="902"/>
      <c r="Q58" s="902"/>
    </row>
    <row r="59" spans="1:24" ht="22.5">
      <c r="A59" s="782">
        <v>12</v>
      </c>
      <c r="B59" s="890" t="s">
        <v>109</v>
      </c>
      <c r="C59" s="891">
        <v>2</v>
      </c>
      <c r="D59" s="891">
        <v>2</v>
      </c>
      <c r="E59" s="892"/>
      <c r="F59" s="892"/>
      <c r="G59" s="820"/>
      <c r="H59" s="820"/>
      <c r="I59" s="900"/>
      <c r="J59" s="895"/>
      <c r="K59" s="896"/>
      <c r="L59" s="895"/>
      <c r="M59" s="896"/>
      <c r="N59" s="871"/>
      <c r="O59" s="887"/>
      <c r="P59" s="902"/>
      <c r="Q59" s="902"/>
    </row>
    <row r="60" spans="1:24" ht="22.5">
      <c r="A60" s="903"/>
      <c r="B60" s="904" t="s">
        <v>4</v>
      </c>
      <c r="C60" s="878">
        <f>SUM(C48:C59)</f>
        <v>40</v>
      </c>
      <c r="D60" s="878">
        <f>SUM(D48:D58)</f>
        <v>31</v>
      </c>
      <c r="E60" s="877">
        <f>SUM(E48:E58)</f>
        <v>38</v>
      </c>
      <c r="F60" s="877">
        <f>SUM(F48:F58)</f>
        <v>61</v>
      </c>
      <c r="G60" s="905"/>
      <c r="H60" s="878">
        <f>SUM(H48:H59)</f>
        <v>52</v>
      </c>
      <c r="I60" s="906">
        <f>SUM(I48:I58)</f>
        <v>3</v>
      </c>
      <c r="J60" s="906">
        <f t="shared" ref="J60:N60" si="5">SUM(J48:J58)</f>
        <v>17</v>
      </c>
      <c r="K60" s="906">
        <f t="shared" si="5"/>
        <v>3</v>
      </c>
      <c r="L60" s="906">
        <f t="shared" si="5"/>
        <v>3</v>
      </c>
      <c r="M60" s="906">
        <f t="shared" si="5"/>
        <v>5</v>
      </c>
      <c r="N60" s="906">
        <f t="shared" si="5"/>
        <v>8</v>
      </c>
      <c r="O60" s="906">
        <f>SUM(O48:O58)</f>
        <v>39</v>
      </c>
      <c r="P60" s="907"/>
      <c r="Q60" s="907"/>
    </row>
    <row r="61" spans="1:24" s="768" customFormat="1">
      <c r="C61" s="766"/>
      <c r="D61" s="908"/>
      <c r="E61" s="909"/>
      <c r="F61" s="910"/>
      <c r="G61" s="440"/>
      <c r="H61" s="192"/>
      <c r="I61" s="857"/>
      <c r="J61" s="858"/>
      <c r="K61" s="858"/>
      <c r="L61" s="858"/>
      <c r="M61" s="858"/>
      <c r="N61" s="858"/>
      <c r="O61" s="857"/>
      <c r="P61" s="859"/>
      <c r="Q61" s="859"/>
    </row>
    <row r="62" spans="1:24">
      <c r="A62" s="911"/>
      <c r="B62" s="912" t="s">
        <v>31</v>
      </c>
      <c r="C62" s="913"/>
      <c r="D62" s="914"/>
      <c r="E62" s="914"/>
      <c r="F62" s="914"/>
      <c r="G62" s="915"/>
      <c r="H62" s="916"/>
      <c r="I62" s="1268" t="s">
        <v>39</v>
      </c>
      <c r="J62" s="1269"/>
      <c r="K62" s="1269"/>
      <c r="L62" s="1269"/>
      <c r="M62" s="1269"/>
      <c r="N62" s="1269"/>
      <c r="O62" s="1269"/>
      <c r="P62" s="864" t="s">
        <v>58</v>
      </c>
      <c r="Q62" s="864" t="s">
        <v>58</v>
      </c>
    </row>
    <row r="63" spans="1:24" ht="24" customHeight="1">
      <c r="A63" s="781"/>
      <c r="B63" s="756" t="s">
        <v>32</v>
      </c>
      <c r="C63" s="866" t="s">
        <v>76</v>
      </c>
      <c r="D63" s="867"/>
      <c r="E63" s="868" t="s">
        <v>57</v>
      </c>
      <c r="F63" s="869"/>
      <c r="G63" s="866" t="s">
        <v>101</v>
      </c>
      <c r="H63" s="870"/>
      <c r="I63" s="789" t="s">
        <v>167</v>
      </c>
      <c r="J63" s="790" t="s">
        <v>6</v>
      </c>
      <c r="K63" s="791" t="s">
        <v>40</v>
      </c>
      <c r="L63" s="792" t="s">
        <v>72</v>
      </c>
      <c r="M63" s="793" t="s">
        <v>72</v>
      </c>
      <c r="N63" s="792" t="s">
        <v>72</v>
      </c>
      <c r="O63" s="794" t="s">
        <v>4</v>
      </c>
      <c r="P63" s="871"/>
      <c r="Q63" s="871"/>
    </row>
    <row r="64" spans="1:24" ht="105">
      <c r="A64" s="796"/>
      <c r="B64" s="917"/>
      <c r="C64" s="874" t="s">
        <v>80</v>
      </c>
      <c r="D64" s="918" t="s">
        <v>111</v>
      </c>
      <c r="E64" s="876" t="s">
        <v>55</v>
      </c>
      <c r="F64" s="877" t="s">
        <v>56</v>
      </c>
      <c r="G64" s="714" t="s">
        <v>55</v>
      </c>
      <c r="H64" s="715" t="s">
        <v>56</v>
      </c>
      <c r="I64" s="802"/>
      <c r="J64" s="803"/>
      <c r="K64" s="804"/>
      <c r="L64" s="805" t="s">
        <v>168</v>
      </c>
      <c r="M64" s="806" t="s">
        <v>169</v>
      </c>
      <c r="N64" s="805" t="s">
        <v>170</v>
      </c>
      <c r="O64" s="807"/>
      <c r="P64" s="808" t="s">
        <v>55</v>
      </c>
      <c r="Q64" s="808" t="s">
        <v>56</v>
      </c>
    </row>
    <row r="65" spans="1:21" s="768" customFormat="1" ht="22.5">
      <c r="A65" s="919" t="s">
        <v>33</v>
      </c>
      <c r="B65" s="769" t="s">
        <v>34</v>
      </c>
      <c r="C65" s="810"/>
      <c r="D65" s="810"/>
      <c r="E65" s="811"/>
      <c r="F65" s="811"/>
      <c r="G65" s="810"/>
      <c r="H65" s="810"/>
      <c r="I65" s="920"/>
      <c r="J65" s="921"/>
      <c r="K65" s="922"/>
      <c r="L65" s="923"/>
      <c r="M65" s="922"/>
      <c r="N65" s="923"/>
      <c r="O65" s="924"/>
      <c r="P65" s="925"/>
      <c r="Q65" s="925"/>
    </row>
    <row r="66" spans="1:21" ht="22.5">
      <c r="A66" s="781">
        <v>1</v>
      </c>
      <c r="B66" s="755" t="s">
        <v>9</v>
      </c>
      <c r="C66" s="828">
        <f>21.397+18.344</f>
        <v>39.741</v>
      </c>
      <c r="D66" s="828">
        <f>+C66*0.3</f>
        <v>11.9223</v>
      </c>
      <c r="E66" s="821"/>
      <c r="F66" s="821"/>
      <c r="G66" s="820"/>
      <c r="H66" s="820"/>
      <c r="I66" s="926"/>
      <c r="J66" s="895">
        <v>7</v>
      </c>
      <c r="K66" s="896"/>
      <c r="L66" s="895">
        <v>3</v>
      </c>
      <c r="M66" s="896">
        <v>5</v>
      </c>
      <c r="N66" s="895"/>
      <c r="O66" s="924">
        <f>SUM(J66:N66)</f>
        <v>15</v>
      </c>
      <c r="P66" s="927"/>
      <c r="Q66" s="927"/>
      <c r="R66" s="897" t="s">
        <v>179</v>
      </c>
    </row>
    <row r="67" spans="1:21" ht="22.5">
      <c r="A67" s="781">
        <v>2</v>
      </c>
      <c r="B67" s="755" t="s">
        <v>8</v>
      </c>
      <c r="C67" s="820">
        <v>2.9590000000000001</v>
      </c>
      <c r="D67" s="820">
        <f t="shared" ref="D67:D72" si="6">+C67*0.3</f>
        <v>0.88770000000000004</v>
      </c>
      <c r="E67" s="821"/>
      <c r="F67" s="821"/>
      <c r="G67" s="820"/>
      <c r="H67" s="820"/>
      <c r="I67" s="926"/>
      <c r="J67" s="895"/>
      <c r="K67" s="896"/>
      <c r="L67" s="895">
        <v>2</v>
      </c>
      <c r="M67" s="896"/>
      <c r="N67" s="895"/>
      <c r="O67" s="924">
        <f t="shared" ref="O67:O77" si="7">SUM(J67:N67)</f>
        <v>2</v>
      </c>
      <c r="P67" s="927"/>
      <c r="Q67" s="927"/>
      <c r="R67" s="761" t="s">
        <v>180</v>
      </c>
    </row>
    <row r="68" spans="1:21" ht="22.5">
      <c r="A68" s="781">
        <v>3</v>
      </c>
      <c r="B68" s="755" t="s">
        <v>90</v>
      </c>
      <c r="C68" s="820">
        <v>2.1</v>
      </c>
      <c r="D68" s="820">
        <f t="shared" si="6"/>
        <v>0.63</v>
      </c>
      <c r="E68" s="821"/>
      <c r="F68" s="821"/>
      <c r="G68" s="820"/>
      <c r="H68" s="820"/>
      <c r="I68" s="926"/>
      <c r="J68" s="895"/>
      <c r="K68" s="896"/>
      <c r="L68" s="895">
        <v>1</v>
      </c>
      <c r="M68" s="896"/>
      <c r="N68" s="895"/>
      <c r="O68" s="924">
        <f t="shared" si="7"/>
        <v>1</v>
      </c>
      <c r="P68" s="927"/>
      <c r="Q68" s="927"/>
      <c r="R68" s="761" t="s">
        <v>181</v>
      </c>
    </row>
    <row r="69" spans="1:21" ht="22.5">
      <c r="A69" s="781">
        <v>4</v>
      </c>
      <c r="B69" s="755" t="s">
        <v>7</v>
      </c>
      <c r="C69" s="820">
        <v>4.3</v>
      </c>
      <c r="D69" s="820">
        <f t="shared" si="6"/>
        <v>1.2899999999999998</v>
      </c>
      <c r="E69" s="821"/>
      <c r="F69" s="821"/>
      <c r="G69" s="820"/>
      <c r="H69" s="820"/>
      <c r="I69" s="926"/>
      <c r="J69" s="895"/>
      <c r="K69" s="896"/>
      <c r="L69" s="895"/>
      <c r="M69" s="896">
        <v>2</v>
      </c>
      <c r="N69" s="895">
        <v>1</v>
      </c>
      <c r="O69" s="924">
        <f t="shared" si="7"/>
        <v>3</v>
      </c>
      <c r="P69" s="927"/>
      <c r="Q69" s="927"/>
      <c r="R69" s="761" t="s">
        <v>182</v>
      </c>
    </row>
    <row r="70" spans="1:21" ht="22.5">
      <c r="A70" s="781">
        <v>5</v>
      </c>
      <c r="B70" s="755" t="s">
        <v>35</v>
      </c>
      <c r="C70" s="820"/>
      <c r="D70" s="820">
        <f t="shared" si="6"/>
        <v>0</v>
      </c>
      <c r="E70" s="821"/>
      <c r="F70" s="821"/>
      <c r="G70" s="820"/>
      <c r="H70" s="820"/>
      <c r="I70" s="926"/>
      <c r="J70" s="895"/>
      <c r="K70" s="896"/>
      <c r="L70" s="895">
        <v>1</v>
      </c>
      <c r="M70" s="896"/>
      <c r="N70" s="895">
        <v>1</v>
      </c>
      <c r="O70" s="924">
        <f t="shared" si="7"/>
        <v>2</v>
      </c>
      <c r="P70" s="927"/>
      <c r="Q70" s="927"/>
    </row>
    <row r="71" spans="1:21" ht="22.5">
      <c r="A71" s="781">
        <v>6</v>
      </c>
      <c r="B71" s="755" t="s">
        <v>36</v>
      </c>
      <c r="C71" s="820">
        <v>2.2000000000000002</v>
      </c>
      <c r="D71" s="820">
        <f t="shared" si="6"/>
        <v>0.66</v>
      </c>
      <c r="E71" s="821"/>
      <c r="F71" s="821"/>
      <c r="G71" s="820"/>
      <c r="H71" s="820"/>
      <c r="I71" s="926"/>
      <c r="J71" s="895"/>
      <c r="K71" s="896"/>
      <c r="L71" s="895"/>
      <c r="M71" s="896"/>
      <c r="N71" s="895">
        <v>1</v>
      </c>
      <c r="O71" s="924">
        <f t="shared" si="7"/>
        <v>1</v>
      </c>
      <c r="P71" s="927"/>
      <c r="Q71" s="927"/>
      <c r="R71" s="761" t="s">
        <v>183</v>
      </c>
    </row>
    <row r="72" spans="1:21" ht="22.5">
      <c r="A72" s="781">
        <v>7</v>
      </c>
      <c r="B72" s="755" t="s">
        <v>12</v>
      </c>
      <c r="C72" s="820">
        <v>3.3</v>
      </c>
      <c r="D72" s="820">
        <f t="shared" si="6"/>
        <v>0.98999999999999988</v>
      </c>
      <c r="E72" s="821"/>
      <c r="F72" s="821"/>
      <c r="G72" s="820"/>
      <c r="H72" s="820"/>
      <c r="I72" s="926"/>
      <c r="J72" s="895"/>
      <c r="K72" s="896"/>
      <c r="L72" s="895"/>
      <c r="M72" s="896"/>
      <c r="N72" s="895">
        <v>1</v>
      </c>
      <c r="O72" s="924">
        <f t="shared" si="7"/>
        <v>1</v>
      </c>
      <c r="P72" s="927"/>
      <c r="Q72" s="927"/>
      <c r="R72" s="761" t="s">
        <v>184</v>
      </c>
    </row>
    <row r="73" spans="1:21" ht="22.5">
      <c r="A73" s="928"/>
      <c r="B73" s="904" t="s">
        <v>4</v>
      </c>
      <c r="C73" s="929">
        <f>SUM(C66:C72)</f>
        <v>54.6</v>
      </c>
      <c r="D73" s="929">
        <f>SUM(D66:D72)</f>
        <v>16.38</v>
      </c>
      <c r="E73" s="848">
        <v>56.14</v>
      </c>
      <c r="F73" s="848">
        <v>44.91</v>
      </c>
      <c r="G73" s="847">
        <v>56.14</v>
      </c>
      <c r="H73" s="847">
        <v>44.91</v>
      </c>
      <c r="I73" s="926"/>
      <c r="J73" s="930">
        <f>SUM(J66:J72)</f>
        <v>7</v>
      </c>
      <c r="K73" s="930">
        <f t="shared" ref="K73:O73" si="8">SUM(K66:K72)</f>
        <v>0</v>
      </c>
      <c r="L73" s="930">
        <f t="shared" si="8"/>
        <v>7</v>
      </c>
      <c r="M73" s="930">
        <f t="shared" si="8"/>
        <v>7</v>
      </c>
      <c r="N73" s="930">
        <f t="shared" si="8"/>
        <v>4</v>
      </c>
      <c r="O73" s="930">
        <f t="shared" si="8"/>
        <v>25</v>
      </c>
      <c r="P73" s="844"/>
      <c r="Q73" s="931"/>
    </row>
    <row r="74" spans="1:21" s="768" customFormat="1" ht="63">
      <c r="A74" s="919" t="s">
        <v>37</v>
      </c>
      <c r="B74" s="769" t="s">
        <v>38</v>
      </c>
      <c r="C74" s="932" t="s">
        <v>112</v>
      </c>
      <c r="D74" s="933" t="s">
        <v>113</v>
      </c>
      <c r="E74" s="868" t="s">
        <v>57</v>
      </c>
      <c r="F74" s="869"/>
      <c r="G74" s="866" t="s">
        <v>101</v>
      </c>
      <c r="H74" s="870"/>
      <c r="I74" s="920"/>
      <c r="J74" s="921"/>
      <c r="K74" s="934"/>
      <c r="L74" s="921"/>
      <c r="M74" s="934"/>
      <c r="N74" s="921"/>
      <c r="O74" s="924"/>
      <c r="P74" s="927"/>
      <c r="Q74" s="927"/>
    </row>
    <row r="75" spans="1:21" ht="22.5">
      <c r="A75" s="781">
        <v>1</v>
      </c>
      <c r="B75" s="755" t="s">
        <v>22</v>
      </c>
      <c r="C75" s="810" t="s">
        <v>3</v>
      </c>
      <c r="D75" s="933"/>
      <c r="E75" s="811"/>
      <c r="F75" s="811"/>
      <c r="G75" s="810"/>
      <c r="H75" s="810"/>
      <c r="I75" s="894"/>
      <c r="J75" s="895"/>
      <c r="K75" s="896"/>
      <c r="L75" s="895"/>
      <c r="M75" s="896"/>
      <c r="N75" s="895"/>
      <c r="O75" s="924">
        <f t="shared" si="7"/>
        <v>0</v>
      </c>
      <c r="P75" s="927"/>
      <c r="Q75" s="927"/>
    </row>
    <row r="76" spans="1:21" ht="22.5">
      <c r="A76" s="781">
        <v>2</v>
      </c>
      <c r="B76" s="755" t="s">
        <v>20</v>
      </c>
      <c r="C76" s="935"/>
      <c r="D76" s="936"/>
      <c r="E76" s="937"/>
      <c r="F76" s="938"/>
      <c r="G76" s="939"/>
      <c r="H76" s="940"/>
      <c r="I76" s="894"/>
      <c r="J76" s="895"/>
      <c r="K76" s="896"/>
      <c r="L76" s="895"/>
      <c r="M76" s="896"/>
      <c r="N76" s="895"/>
      <c r="O76" s="924">
        <f t="shared" si="7"/>
        <v>0</v>
      </c>
      <c r="P76" s="927"/>
      <c r="Q76" s="927"/>
      <c r="U76" s="941"/>
    </row>
    <row r="77" spans="1:21" ht="22.5">
      <c r="A77" s="781">
        <v>3</v>
      </c>
      <c r="B77" s="755" t="s">
        <v>24</v>
      </c>
      <c r="C77" s="942">
        <v>3</v>
      </c>
      <c r="D77" s="936">
        <v>9</v>
      </c>
      <c r="E77" s="943"/>
      <c r="F77" s="944"/>
      <c r="G77" s="945"/>
      <c r="H77" s="946"/>
      <c r="I77" s="926"/>
      <c r="J77" s="895"/>
      <c r="K77" s="947"/>
      <c r="L77" s="948"/>
      <c r="M77" s="947"/>
      <c r="N77" s="948"/>
      <c r="O77" s="924">
        <f t="shared" si="7"/>
        <v>0</v>
      </c>
      <c r="P77" s="927"/>
      <c r="Q77" s="927"/>
    </row>
    <row r="78" spans="1:21" ht="22.5">
      <c r="A78" s="781">
        <v>4</v>
      </c>
      <c r="B78" s="755" t="s">
        <v>26</v>
      </c>
      <c r="C78" s="836">
        <v>1</v>
      </c>
      <c r="D78" s="820">
        <f>+C78*0.3</f>
        <v>0.3</v>
      </c>
      <c r="E78" s="837"/>
      <c r="F78" s="837"/>
      <c r="G78" s="836"/>
      <c r="H78" s="836"/>
      <c r="I78" s="926"/>
      <c r="J78" s="895"/>
      <c r="K78" s="896"/>
      <c r="L78" s="895">
        <v>1</v>
      </c>
      <c r="M78" s="896">
        <v>2</v>
      </c>
      <c r="N78" s="895"/>
      <c r="O78" s="924">
        <f>SUM(J78:N78)</f>
        <v>3</v>
      </c>
      <c r="P78" s="927"/>
      <c r="Q78" s="927"/>
      <c r="R78" s="761" t="s">
        <v>185</v>
      </c>
    </row>
    <row r="79" spans="1:21" ht="22.5">
      <c r="A79" s="928"/>
      <c r="B79" s="904" t="s">
        <v>4</v>
      </c>
      <c r="C79" s="949">
        <f>SUM(C77)</f>
        <v>3</v>
      </c>
      <c r="D79" s="949">
        <v>3</v>
      </c>
      <c r="E79" s="950">
        <v>17</v>
      </c>
      <c r="F79" s="950">
        <v>13.6</v>
      </c>
      <c r="G79" s="1204">
        <v>17</v>
      </c>
      <c r="H79" s="1204">
        <v>13.6</v>
      </c>
      <c r="I79" s="903" t="s">
        <v>177</v>
      </c>
      <c r="J79" s="844"/>
      <c r="K79" s="931"/>
      <c r="L79" s="844">
        <f>SUM(L75:L78)</f>
        <v>1</v>
      </c>
      <c r="M79" s="844">
        <f t="shared" ref="M79:O79" si="9">SUM(M75:M78)</f>
        <v>2</v>
      </c>
      <c r="N79" s="844">
        <f t="shared" si="9"/>
        <v>0</v>
      </c>
      <c r="O79" s="844">
        <f t="shared" si="9"/>
        <v>3</v>
      </c>
      <c r="P79" s="931"/>
      <c r="Q79" s="931"/>
    </row>
    <row r="80" spans="1:21">
      <c r="A80" s="8"/>
      <c r="B80" s="951"/>
      <c r="I80" s="8"/>
      <c r="J80" s="859"/>
      <c r="K80" s="859"/>
      <c r="L80" s="952"/>
      <c r="M80" s="859"/>
      <c r="N80" s="953"/>
      <c r="O80" s="952"/>
      <c r="P80" s="859"/>
      <c r="Q80" s="859"/>
    </row>
    <row r="81" spans="1:20" ht="22.5">
      <c r="B81" s="755"/>
      <c r="C81" s="954"/>
      <c r="D81" s="954"/>
      <c r="E81" s="954"/>
      <c r="F81" s="954"/>
      <c r="G81" s="954"/>
      <c r="H81" s="954"/>
    </row>
    <row r="82" spans="1:20" ht="22.5">
      <c r="B82" s="755"/>
      <c r="C82" s="954"/>
      <c r="D82" s="954"/>
      <c r="E82" s="954"/>
      <c r="F82" s="954"/>
      <c r="G82" s="954"/>
      <c r="H82" s="954"/>
    </row>
    <row r="83" spans="1:20" ht="22.5">
      <c r="B83" s="755"/>
      <c r="C83" s="954"/>
      <c r="D83" s="954"/>
      <c r="E83" s="954"/>
      <c r="F83" s="954"/>
      <c r="G83" s="954"/>
      <c r="H83" s="954"/>
    </row>
    <row r="84" spans="1:20" ht="22.5">
      <c r="B84" s="755"/>
      <c r="C84" s="954"/>
      <c r="D84" s="954"/>
      <c r="E84" s="954"/>
      <c r="F84" s="954"/>
      <c r="G84" s="954"/>
      <c r="H84" s="954"/>
    </row>
    <row r="85" spans="1:20" ht="22.5">
      <c r="B85" s="755"/>
      <c r="C85" s="954"/>
      <c r="D85" s="954"/>
      <c r="E85" s="954"/>
      <c r="F85" s="954"/>
      <c r="G85" s="954"/>
      <c r="H85" s="954"/>
    </row>
    <row r="86" spans="1:20" ht="22.5">
      <c r="B86" s="755"/>
      <c r="C86" s="954"/>
      <c r="D86" s="954"/>
      <c r="E86" s="954"/>
      <c r="F86" s="954"/>
      <c r="G86" s="954"/>
      <c r="H86" s="954"/>
      <c r="I86" s="789" t="s">
        <v>167</v>
      </c>
      <c r="J86" s="955" t="s">
        <v>6</v>
      </c>
      <c r="K86" s="793" t="s">
        <v>40</v>
      </c>
      <c r="L86" s="792" t="s">
        <v>72</v>
      </c>
      <c r="M86" s="793" t="s">
        <v>72</v>
      </c>
      <c r="N86" s="792" t="s">
        <v>72</v>
      </c>
      <c r="O86" s="1270" t="s">
        <v>186</v>
      </c>
    </row>
    <row r="87" spans="1:20">
      <c r="B87" s="755"/>
      <c r="C87" s="954"/>
      <c r="D87" s="856"/>
      <c r="E87" s="954"/>
      <c r="F87" s="856"/>
      <c r="G87" s="157"/>
      <c r="I87" s="802"/>
      <c r="J87" s="803"/>
      <c r="K87" s="804"/>
      <c r="L87" s="805" t="s">
        <v>168</v>
      </c>
      <c r="M87" s="806" t="s">
        <v>169</v>
      </c>
      <c r="N87" s="805" t="s">
        <v>170</v>
      </c>
      <c r="O87" s="1271"/>
    </row>
    <row r="88" spans="1:20" s="961" customFormat="1" ht="51.75" customHeight="1">
      <c r="A88" s="956"/>
      <c r="B88" s="956" t="s">
        <v>4</v>
      </c>
      <c r="C88" s="954"/>
      <c r="D88" s="856"/>
      <c r="E88" s="954"/>
      <c r="F88" s="856"/>
      <c r="G88" s="157"/>
      <c r="H88" s="192"/>
      <c r="I88" s="957">
        <f>(I39+I60)</f>
        <v>61</v>
      </c>
      <c r="J88" s="957">
        <f>(J39+J60+J79)</f>
        <v>21</v>
      </c>
      <c r="K88" s="958">
        <f>K60</f>
        <v>3</v>
      </c>
      <c r="L88" s="958">
        <f>(L60+L79)</f>
        <v>4</v>
      </c>
      <c r="M88" s="957">
        <f>(M39+M60+M79)</f>
        <v>10</v>
      </c>
      <c r="N88" s="958">
        <f>(N60+N79)</f>
        <v>8</v>
      </c>
      <c r="O88" s="959">
        <f>SUM(I88:N88)</f>
        <v>107</v>
      </c>
      <c r="P88" s="960"/>
      <c r="Q88" s="960"/>
      <c r="S88" s="962"/>
    </row>
    <row r="89" spans="1:20">
      <c r="A89" s="8"/>
      <c r="B89" s="8"/>
      <c r="C89" s="954">
        <v>7</v>
      </c>
      <c r="D89" s="856" t="s">
        <v>116</v>
      </c>
      <c r="E89" s="954">
        <v>7</v>
      </c>
      <c r="F89" s="856" t="s">
        <v>116</v>
      </c>
      <c r="G89" s="157"/>
      <c r="I89" s="760"/>
      <c r="J89" s="8"/>
      <c r="K89" s="8"/>
      <c r="L89" s="8"/>
      <c r="M89" s="8"/>
      <c r="N89" s="8"/>
      <c r="O89" s="760"/>
      <c r="R89" s="12"/>
      <c r="S89" s="12"/>
      <c r="T89" s="12"/>
    </row>
    <row r="90" spans="1:20">
      <c r="A90" s="8"/>
      <c r="B90" s="963"/>
      <c r="C90" s="954">
        <v>2</v>
      </c>
      <c r="D90" s="856" t="s">
        <v>116</v>
      </c>
      <c r="E90" s="954">
        <v>2</v>
      </c>
      <c r="F90" s="856" t="s">
        <v>116</v>
      </c>
      <c r="G90" s="157"/>
      <c r="I90" s="963"/>
      <c r="J90" s="963"/>
      <c r="K90" s="963"/>
      <c r="L90" s="963"/>
      <c r="M90" s="963"/>
      <c r="N90" s="963"/>
      <c r="O90" s="963"/>
      <c r="P90" s="963"/>
      <c r="Q90" s="963"/>
      <c r="R90" s="963"/>
      <c r="S90" s="963"/>
      <c r="T90" s="963"/>
    </row>
    <row r="91" spans="1:20">
      <c r="A91" s="8"/>
      <c r="B91" s="964"/>
      <c r="C91" s="954">
        <v>19</v>
      </c>
      <c r="D91" s="856" t="s">
        <v>116</v>
      </c>
      <c r="E91" s="954">
        <v>19</v>
      </c>
      <c r="F91" s="856" t="s">
        <v>116</v>
      </c>
      <c r="G91" s="157"/>
      <c r="I91" s="965"/>
      <c r="J91" s="966"/>
      <c r="K91" s="966"/>
      <c r="L91" s="966"/>
      <c r="M91" s="966"/>
      <c r="N91" s="8"/>
      <c r="O91" s="967"/>
      <c r="P91" s="967"/>
      <c r="Q91" s="967"/>
      <c r="R91" s="968"/>
      <c r="S91" s="968"/>
      <c r="T91" s="12"/>
    </row>
    <row r="92" spans="1:20">
      <c r="A92" s="8"/>
      <c r="B92" s="965"/>
      <c r="C92" s="954">
        <v>1</v>
      </c>
      <c r="D92" s="856" t="s">
        <v>116</v>
      </c>
      <c r="E92" s="954">
        <v>1</v>
      </c>
      <c r="F92" s="856" t="s">
        <v>116</v>
      </c>
      <c r="G92" s="157"/>
      <c r="I92" s="965"/>
      <c r="J92" s="966"/>
      <c r="K92" s="966"/>
      <c r="L92" s="966"/>
      <c r="M92" s="966"/>
      <c r="N92" s="8"/>
      <c r="O92" s="968"/>
      <c r="P92" s="968"/>
      <c r="Q92" s="968"/>
      <c r="R92" s="12"/>
      <c r="S92" s="968"/>
      <c r="T92" s="966"/>
    </row>
    <row r="93" spans="1:20">
      <c r="A93" s="8"/>
      <c r="B93" s="965"/>
      <c r="C93" s="954">
        <v>7</v>
      </c>
      <c r="D93" s="856" t="s">
        <v>116</v>
      </c>
      <c r="E93" s="954">
        <v>7</v>
      </c>
      <c r="F93" s="856" t="s">
        <v>116</v>
      </c>
      <c r="G93" s="157"/>
      <c r="I93" s="965"/>
      <c r="J93" s="966"/>
      <c r="K93" s="966"/>
      <c r="L93" s="966"/>
      <c r="M93" s="966"/>
      <c r="N93" s="8"/>
      <c r="O93" s="969"/>
      <c r="P93" s="969"/>
      <c r="Q93" s="969"/>
      <c r="R93" s="12"/>
      <c r="S93" s="968"/>
      <c r="T93" s="966"/>
    </row>
    <row r="94" spans="1:20">
      <c r="A94" s="8"/>
      <c r="B94" s="965"/>
      <c r="C94" s="954">
        <v>3</v>
      </c>
      <c r="D94" s="856" t="s">
        <v>116</v>
      </c>
      <c r="E94" s="954">
        <v>3</v>
      </c>
      <c r="F94" s="856" t="s">
        <v>116</v>
      </c>
      <c r="G94" s="157"/>
      <c r="I94" s="965"/>
      <c r="J94" s="966"/>
      <c r="K94" s="966"/>
      <c r="L94" s="966"/>
      <c r="M94" s="966"/>
      <c r="N94" s="8"/>
      <c r="O94" s="968"/>
      <c r="P94" s="968"/>
      <c r="Q94" s="968"/>
      <c r="R94" s="12"/>
      <c r="S94" s="968"/>
      <c r="T94" s="966"/>
    </row>
    <row r="95" spans="1:20" ht="24" thickBot="1">
      <c r="A95" s="8"/>
      <c r="B95" s="965"/>
      <c r="C95" s="970">
        <f>SUM(C89:C94)</f>
        <v>39</v>
      </c>
      <c r="D95" s="856"/>
      <c r="E95" s="970">
        <f>SUM(E89:E94)</f>
        <v>39</v>
      </c>
      <c r="F95" s="856"/>
      <c r="G95" s="157"/>
      <c r="I95" s="965"/>
      <c r="J95" s="966"/>
      <c r="K95" s="966"/>
      <c r="L95" s="966"/>
      <c r="M95" s="966"/>
      <c r="N95" s="8"/>
      <c r="O95" s="968"/>
      <c r="P95" s="968"/>
      <c r="Q95" s="968"/>
      <c r="R95" s="12"/>
      <c r="S95" s="968"/>
      <c r="T95" s="968"/>
    </row>
    <row r="96" spans="1:20" ht="24" thickTop="1">
      <c r="A96" s="8"/>
      <c r="B96" s="965"/>
      <c r="C96" s="954"/>
      <c r="D96" s="856"/>
      <c r="E96" s="954"/>
      <c r="F96" s="856"/>
      <c r="G96" s="157"/>
      <c r="I96" s="965"/>
      <c r="J96" s="966"/>
      <c r="K96" s="966"/>
      <c r="L96" s="966"/>
      <c r="M96" s="966"/>
      <c r="N96" s="8"/>
      <c r="O96" s="969"/>
      <c r="P96" s="969"/>
      <c r="Q96" s="969"/>
      <c r="R96" s="12"/>
      <c r="S96" s="968"/>
      <c r="T96" s="966"/>
    </row>
    <row r="97" spans="1:20">
      <c r="A97" s="8"/>
      <c r="B97" s="965"/>
      <c r="C97" s="954"/>
      <c r="D97" s="856"/>
      <c r="E97" s="954"/>
      <c r="F97" s="856"/>
      <c r="G97" s="157"/>
      <c r="I97" s="965"/>
      <c r="J97" s="966"/>
      <c r="K97" s="966"/>
      <c r="L97" s="966"/>
      <c r="M97" s="966"/>
      <c r="N97" s="8"/>
      <c r="O97" s="969"/>
      <c r="P97" s="969"/>
      <c r="Q97" s="969"/>
      <c r="R97" s="12"/>
      <c r="S97" s="968"/>
      <c r="T97" s="966"/>
    </row>
    <row r="98" spans="1:20">
      <c r="A98" s="8"/>
      <c r="B98" s="971"/>
      <c r="C98" s="954"/>
      <c r="D98" s="856"/>
      <c r="E98" s="954"/>
      <c r="F98" s="856"/>
      <c r="G98" s="157"/>
      <c r="I98" s="972"/>
      <c r="J98" s="964"/>
      <c r="K98" s="964"/>
      <c r="L98" s="964"/>
      <c r="M98" s="964"/>
      <c r="N98" s="8"/>
      <c r="O98" s="969"/>
      <c r="P98" s="969"/>
      <c r="Q98" s="969"/>
      <c r="R98" s="12"/>
      <c r="S98" s="968"/>
      <c r="T98" s="966"/>
    </row>
    <row r="99" spans="1:20">
      <c r="A99" s="8"/>
      <c r="B99" s="965"/>
      <c r="C99" s="954"/>
      <c r="D99" s="856"/>
      <c r="E99" s="954"/>
      <c r="F99" s="856"/>
      <c r="G99" s="157"/>
      <c r="I99" s="968"/>
      <c r="J99" s="968"/>
      <c r="K99" s="968"/>
      <c r="L99" s="968"/>
      <c r="M99" s="968"/>
      <c r="N99" s="968"/>
      <c r="O99" s="971"/>
      <c r="P99" s="971"/>
      <c r="Q99" s="971"/>
      <c r="R99" s="971"/>
      <c r="S99" s="968"/>
      <c r="T99" s="964"/>
    </row>
    <row r="100" spans="1:20">
      <c r="A100" s="8"/>
      <c r="B100" s="973"/>
      <c r="C100" s="954"/>
      <c r="D100" s="856"/>
      <c r="E100" s="954"/>
      <c r="F100" s="856"/>
      <c r="G100" s="157"/>
      <c r="I100" s="1263"/>
      <c r="J100" s="1263"/>
      <c r="K100" s="1263"/>
      <c r="L100" s="1263"/>
      <c r="M100" s="1263"/>
      <c r="N100" s="1263"/>
      <c r="O100" s="974"/>
      <c r="P100" s="974"/>
      <c r="Q100" s="974"/>
      <c r="R100" s="963"/>
      <c r="S100" s="963"/>
      <c r="T100" s="963"/>
    </row>
    <row r="101" spans="1:20">
      <c r="B101" s="975"/>
      <c r="C101" s="954"/>
      <c r="D101" s="856"/>
      <c r="E101" s="954"/>
      <c r="F101" s="856"/>
      <c r="G101" s="157"/>
      <c r="I101" s="897"/>
      <c r="J101" s="897"/>
      <c r="K101" s="897"/>
      <c r="L101" s="897"/>
      <c r="M101" s="897"/>
      <c r="N101" s="897"/>
      <c r="O101" s="897"/>
      <c r="P101" s="968"/>
      <c r="Q101" s="968"/>
      <c r="R101" s="897"/>
      <c r="S101" s="897"/>
      <c r="T101" s="897"/>
    </row>
    <row r="102" spans="1:20">
      <c r="B102" s="897"/>
      <c r="C102" s="954"/>
      <c r="D102" s="856"/>
      <c r="E102" s="954"/>
      <c r="F102" s="856"/>
      <c r="G102" s="157"/>
      <c r="I102" s="897"/>
      <c r="J102" s="897"/>
      <c r="K102" s="897"/>
      <c r="L102" s="897"/>
      <c r="M102" s="897"/>
      <c r="N102" s="897"/>
      <c r="O102" s="897"/>
      <c r="P102" s="968"/>
      <c r="Q102" s="968"/>
      <c r="R102" s="897"/>
      <c r="S102" s="897"/>
      <c r="T102" s="897"/>
    </row>
    <row r="103" spans="1:20">
      <c r="C103" s="954"/>
      <c r="D103" s="954"/>
      <c r="E103" s="954"/>
      <c r="F103" s="954"/>
      <c r="G103" s="976"/>
    </row>
    <row r="104" spans="1:20">
      <c r="C104" s="954"/>
      <c r="D104" s="954"/>
      <c r="E104" s="954"/>
      <c r="F104" s="954"/>
      <c r="G104" s="976"/>
    </row>
    <row r="105" spans="1:20">
      <c r="C105" s="954"/>
      <c r="D105" s="954"/>
      <c r="E105" s="954"/>
      <c r="F105" s="954"/>
      <c r="G105" s="976"/>
    </row>
    <row r="106" spans="1:20">
      <c r="C106" s="954"/>
      <c r="D106" s="954"/>
      <c r="E106" s="954"/>
      <c r="F106" s="954"/>
      <c r="G106" s="976"/>
    </row>
    <row r="107" spans="1:20">
      <c r="C107" s="954"/>
      <c r="D107" s="954"/>
      <c r="E107" s="954"/>
      <c r="F107" s="954"/>
      <c r="G107" s="976"/>
    </row>
    <row r="108" spans="1:20">
      <c r="C108" s="954"/>
      <c r="D108" s="954"/>
      <c r="E108" s="954"/>
      <c r="F108" s="954"/>
      <c r="G108" s="976"/>
    </row>
    <row r="109" spans="1:20">
      <c r="C109" s="954"/>
      <c r="D109" s="954"/>
      <c r="E109" s="954"/>
      <c r="F109" s="954"/>
      <c r="G109" s="976"/>
    </row>
    <row r="110" spans="1:20">
      <c r="C110" s="954"/>
      <c r="D110" s="954"/>
      <c r="E110" s="954"/>
      <c r="F110" s="954"/>
      <c r="G110" s="976"/>
    </row>
    <row r="111" spans="1:20">
      <c r="C111" s="954"/>
      <c r="D111" s="954"/>
      <c r="E111" s="954"/>
      <c r="F111" s="954"/>
      <c r="G111" s="976"/>
    </row>
    <row r="112" spans="1:20">
      <c r="C112" s="954"/>
      <c r="D112" s="954"/>
      <c r="E112" s="954"/>
      <c r="F112" s="954"/>
      <c r="G112" s="976"/>
    </row>
    <row r="113" spans="3:7">
      <c r="C113" s="954"/>
      <c r="D113" s="954"/>
      <c r="E113" s="954"/>
      <c r="F113" s="954"/>
      <c r="G113" s="976"/>
    </row>
    <row r="114" spans="3:7">
      <c r="C114" s="954"/>
      <c r="D114" s="954"/>
      <c r="E114" s="954"/>
      <c r="F114" s="954"/>
      <c r="G114" s="976"/>
    </row>
    <row r="115" spans="3:7">
      <c r="C115" s="954"/>
      <c r="D115" s="954"/>
      <c r="E115" s="954"/>
      <c r="F115" s="954"/>
      <c r="G115" s="976"/>
    </row>
  </sheetData>
  <mergeCells count="6">
    <mergeCell ref="I100:N100"/>
    <mergeCell ref="I5:O5"/>
    <mergeCell ref="I6:O6"/>
    <mergeCell ref="I45:O45"/>
    <mergeCell ref="I62:O62"/>
    <mergeCell ref="O86:O87"/>
  </mergeCells>
  <pageMargins left="0" right="0" top="0.19685039370078741" bottom="0" header="0.51181102362204722" footer="0.51181102362204722"/>
  <pageSetup paperSize="9" scale="80" orientation="portrait" horizontalDpi="0" verticalDpi="0"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7"/>
  <sheetViews>
    <sheetView topLeftCell="A2" workbookViewId="0">
      <pane xSplit="2" ySplit="6" topLeftCell="C32" activePane="bottomRight" state="frozen"/>
      <selection activeCell="A2" sqref="A2"/>
      <selection pane="topRight" activeCell="C2" sqref="C2"/>
      <selection pane="bottomLeft" activeCell="A8" sqref="A8"/>
      <selection pane="bottomRight" activeCell="I14" sqref="I14"/>
    </sheetView>
  </sheetViews>
  <sheetFormatPr defaultColWidth="9" defaultRowHeight="23.25"/>
  <cols>
    <col min="1" max="1" width="5" style="186" customWidth="1"/>
    <col min="2" max="2" width="23.42578125" style="186" customWidth="1"/>
    <col min="3" max="3" width="5.85546875" style="187" customWidth="1"/>
    <col min="4" max="6" width="6.85546875" style="187" customWidth="1"/>
    <col min="7" max="7" width="5.5703125" style="191" customWidth="1"/>
    <col min="8" max="8" width="5.5703125" style="192" customWidth="1"/>
    <col min="9" max="9" width="5.28515625" style="187" customWidth="1"/>
    <col min="10" max="10" width="5.28515625" style="190" customWidth="1"/>
    <col min="11" max="12" width="5.85546875" style="186" customWidth="1"/>
    <col min="13" max="13" width="5.85546875" style="190" customWidth="1"/>
    <col min="14" max="14" width="5.28515625" style="191" customWidth="1"/>
    <col min="15" max="15" width="5.140625" style="191" customWidth="1"/>
    <col min="16" max="16" width="6" style="191" hidden="1" customWidth="1"/>
    <col min="17" max="17" width="6" style="192" customWidth="1"/>
    <col min="18" max="16384" width="9" style="192"/>
  </cols>
  <sheetData>
    <row r="1" spans="1:27" s="184" customFormat="1" ht="24.75" customHeight="1">
      <c r="A1" s="382" t="s">
        <v>0</v>
      </c>
      <c r="B1" s="383"/>
      <c r="C1" s="383"/>
      <c r="D1" s="383"/>
      <c r="E1" s="383"/>
      <c r="F1" s="383"/>
      <c r="G1" s="383"/>
      <c r="H1" s="383"/>
      <c r="I1" s="384"/>
      <c r="J1" s="385"/>
      <c r="K1" s="383"/>
      <c r="L1" s="383"/>
      <c r="M1" s="385"/>
      <c r="N1" s="386"/>
      <c r="O1" s="386"/>
      <c r="P1" s="386"/>
    </row>
    <row r="2" spans="1:27">
      <c r="A2" s="185" t="s">
        <v>203</v>
      </c>
    </row>
    <row r="3" spans="1:27">
      <c r="A3" s="185" t="s">
        <v>204</v>
      </c>
      <c r="G3" s="193"/>
      <c r="M3" s="174" t="s">
        <v>92</v>
      </c>
    </row>
    <row r="4" spans="1:27" s="202" customFormat="1" ht="18.75" customHeight="1">
      <c r="A4" s="194" t="s">
        <v>1</v>
      </c>
      <c r="B4" s="195"/>
      <c r="C4" s="196"/>
      <c r="D4" s="196"/>
      <c r="E4" s="196"/>
      <c r="F4" s="196"/>
      <c r="G4" s="200"/>
      <c r="H4" s="201"/>
      <c r="I4" s="196"/>
      <c r="J4" s="199"/>
      <c r="K4" s="195"/>
      <c r="L4" s="195"/>
      <c r="M4" s="199"/>
      <c r="N4" s="200"/>
      <c r="O4" s="200"/>
      <c r="P4" s="200"/>
      <c r="Q4" s="201"/>
      <c r="R4" s="201"/>
      <c r="S4" s="201"/>
      <c r="T4" s="201"/>
      <c r="U4" s="201"/>
      <c r="V4" s="201"/>
      <c r="W4" s="201"/>
      <c r="X4" s="201"/>
      <c r="Y4" s="201"/>
      <c r="Z4" s="201"/>
      <c r="AA4" s="201"/>
    </row>
    <row r="5" spans="1:27" s="202" customFormat="1">
      <c r="A5" s="1123"/>
      <c r="B5" s="1124"/>
      <c r="C5" s="203" t="s">
        <v>76</v>
      </c>
      <c r="D5" s="204"/>
      <c r="E5" s="205" t="s">
        <v>57</v>
      </c>
      <c r="F5" s="206"/>
      <c r="G5" s="387" t="s">
        <v>79</v>
      </c>
      <c r="H5" s="388"/>
      <c r="I5" s="1272" t="s">
        <v>205</v>
      </c>
      <c r="J5" s="1272"/>
      <c r="K5" s="1272"/>
      <c r="L5" s="1272"/>
      <c r="M5" s="1272"/>
      <c r="N5" s="1272"/>
      <c r="O5" s="1272"/>
      <c r="P5" s="1125"/>
      <c r="Q5" s="1125"/>
      <c r="R5" s="201"/>
      <c r="S5" s="201"/>
      <c r="T5" s="201"/>
      <c r="U5" s="201"/>
      <c r="V5" s="201"/>
      <c r="W5" s="201"/>
      <c r="X5" s="201"/>
      <c r="Y5" s="201"/>
      <c r="Z5" s="201"/>
    </row>
    <row r="6" spans="1:27" s="218" customFormat="1" ht="37.5">
      <c r="A6" s="263"/>
      <c r="B6" s="263" t="s">
        <v>2</v>
      </c>
      <c r="C6" s="210"/>
      <c r="D6" s="211"/>
      <c r="E6" s="212"/>
      <c r="F6" s="213"/>
      <c r="G6" s="392"/>
      <c r="H6" s="393"/>
      <c r="I6" s="1273" t="s">
        <v>39</v>
      </c>
      <c r="J6" s="1273"/>
      <c r="K6" s="1273"/>
      <c r="L6" s="1273"/>
      <c r="M6" s="1273"/>
      <c r="N6" s="1273"/>
      <c r="O6" s="1273"/>
      <c r="P6" s="1126" t="s">
        <v>58</v>
      </c>
      <c r="Q6" s="1126" t="s">
        <v>58</v>
      </c>
      <c r="R6" s="192"/>
      <c r="S6" s="192"/>
      <c r="T6" s="192"/>
      <c r="U6" s="192"/>
      <c r="V6" s="192"/>
      <c r="W6" s="192"/>
      <c r="X6" s="192"/>
      <c r="Y6" s="192"/>
      <c r="Z6" s="192"/>
    </row>
    <row r="7" spans="1:27" s="218" customFormat="1" ht="39" customHeight="1">
      <c r="A7" s="263"/>
      <c r="B7" s="263"/>
      <c r="C7" s="219" t="s">
        <v>77</v>
      </c>
      <c r="D7" s="220" t="s">
        <v>78</v>
      </c>
      <c r="E7" s="221" t="s">
        <v>55</v>
      </c>
      <c r="F7" s="222" t="s">
        <v>56</v>
      </c>
      <c r="G7" s="478" t="s">
        <v>55</v>
      </c>
      <c r="H7" s="396" t="s">
        <v>56</v>
      </c>
      <c r="I7" s="397" t="s">
        <v>5</v>
      </c>
      <c r="J7" s="397" t="s">
        <v>6</v>
      </c>
      <c r="K7" s="398" t="s">
        <v>40</v>
      </c>
      <c r="L7" s="397" t="s">
        <v>41</v>
      </c>
      <c r="M7" s="399" t="s">
        <v>49</v>
      </c>
      <c r="N7" s="399" t="s">
        <v>48</v>
      </c>
      <c r="O7" s="398" t="s">
        <v>4</v>
      </c>
      <c r="P7" s="1127" t="s">
        <v>55</v>
      </c>
      <c r="Q7" s="288" t="s">
        <v>56</v>
      </c>
      <c r="R7" s="192"/>
      <c r="S7" s="192"/>
      <c r="T7" s="192"/>
      <c r="U7" s="192"/>
      <c r="V7" s="192"/>
      <c r="W7" s="192"/>
      <c r="X7" s="192"/>
      <c r="Y7" s="192"/>
      <c r="Z7" s="192"/>
    </row>
    <row r="8" spans="1:27" s="218" customFormat="1" ht="22.7" customHeight="1">
      <c r="A8" s="263">
        <v>1</v>
      </c>
      <c r="B8" s="1128" t="s">
        <v>98</v>
      </c>
      <c r="C8" s="232">
        <v>7.181</v>
      </c>
      <c r="D8" s="232">
        <f>+C8*0.8</f>
        <v>5.7448000000000006</v>
      </c>
      <c r="E8" s="295">
        <v>7.06</v>
      </c>
      <c r="F8" s="295">
        <v>5.93</v>
      </c>
      <c r="G8" s="406">
        <v>7</v>
      </c>
      <c r="H8" s="406">
        <v>5</v>
      </c>
      <c r="I8" s="315">
        <v>5</v>
      </c>
      <c r="J8" s="1221"/>
      <c r="K8" s="1221"/>
      <c r="L8" s="1222"/>
      <c r="M8" s="1222"/>
      <c r="N8" s="1222"/>
      <c r="O8" s="315">
        <f>SUM(I8:N8)</f>
        <v>5</v>
      </c>
      <c r="P8" s="316"/>
      <c r="Q8" s="288">
        <f>+H8-O8</f>
        <v>0</v>
      </c>
      <c r="R8" s="192" t="s">
        <v>220</v>
      </c>
      <c r="S8" s="192"/>
      <c r="T8" s="192"/>
      <c r="U8" s="192"/>
      <c r="V8" s="192"/>
      <c r="W8" s="192"/>
      <c r="X8" s="192"/>
      <c r="Y8" s="192"/>
      <c r="Z8" s="192"/>
    </row>
    <row r="9" spans="1:27" s="218" customFormat="1" ht="22.7" customHeight="1">
      <c r="A9" s="263">
        <v>2</v>
      </c>
      <c r="B9" s="1128" t="s">
        <v>7</v>
      </c>
      <c r="C9" s="244">
        <v>4.391</v>
      </c>
      <c r="D9" s="232">
        <f t="shared" ref="D9:D37" si="0">+C9*0.8</f>
        <v>3.5128000000000004</v>
      </c>
      <c r="E9" s="303">
        <v>4.6100000000000003</v>
      </c>
      <c r="F9" s="303">
        <v>3.97</v>
      </c>
      <c r="G9" s="414">
        <v>5</v>
      </c>
      <c r="H9" s="414">
        <v>4</v>
      </c>
      <c r="I9" s="315">
        <v>3</v>
      </c>
      <c r="J9" s="1221"/>
      <c r="K9" s="1221"/>
      <c r="L9" s="1222"/>
      <c r="M9" s="1222"/>
      <c r="N9" s="1222"/>
      <c r="O9" s="315">
        <f t="shared" ref="O9:O37" si="1">SUM(I9:N9)</f>
        <v>3</v>
      </c>
      <c r="P9" s="316"/>
      <c r="Q9" s="288">
        <f t="shared" ref="Q9:Q38" si="2">+H9-O9</f>
        <v>1</v>
      </c>
      <c r="R9" s="192"/>
      <c r="S9" s="192"/>
      <c r="T9" s="192"/>
      <c r="U9" s="192"/>
      <c r="V9" s="192"/>
      <c r="W9" s="192"/>
      <c r="X9" s="192"/>
      <c r="Y9" s="192"/>
      <c r="Z9" s="192"/>
    </row>
    <row r="10" spans="1:27" s="218" customFormat="1" ht="22.7" customHeight="1">
      <c r="A10" s="263">
        <v>3</v>
      </c>
      <c r="B10" s="1130" t="s">
        <v>206</v>
      </c>
      <c r="C10" s="244">
        <f>2.287+3.828</f>
        <v>6.1150000000000002</v>
      </c>
      <c r="D10" s="232">
        <f>+C10*0.8</f>
        <v>4.8920000000000003</v>
      </c>
      <c r="E10" s="303">
        <v>2</v>
      </c>
      <c r="F10" s="303">
        <v>2</v>
      </c>
      <c r="G10" s="414">
        <v>2</v>
      </c>
      <c r="H10" s="414">
        <v>2</v>
      </c>
      <c r="I10" s="315">
        <v>4</v>
      </c>
      <c r="J10" s="1221"/>
      <c r="K10" s="1221"/>
      <c r="L10" s="1222"/>
      <c r="M10" s="1222"/>
      <c r="N10" s="1222"/>
      <c r="O10" s="315">
        <f>SUM(I10:N10)</f>
        <v>4</v>
      </c>
      <c r="P10" s="316"/>
      <c r="Q10" s="1131">
        <f t="shared" si="2"/>
        <v>-2</v>
      </c>
      <c r="R10" s="192"/>
      <c r="S10" s="192"/>
      <c r="T10" s="192"/>
      <c r="U10" s="192"/>
      <c r="V10" s="192"/>
      <c r="W10" s="192"/>
      <c r="X10" s="192"/>
      <c r="Y10" s="192"/>
      <c r="Z10" s="192"/>
    </row>
    <row r="11" spans="1:27" s="218" customFormat="1" ht="22.7" customHeight="1">
      <c r="A11" s="263">
        <v>4</v>
      </c>
      <c r="B11" s="1128" t="s">
        <v>8</v>
      </c>
      <c r="C11" s="244">
        <v>3.952</v>
      </c>
      <c r="D11" s="232">
        <f>+C11*0.8</f>
        <v>3.1616</v>
      </c>
      <c r="E11" s="303">
        <v>4.6100000000000003</v>
      </c>
      <c r="F11" s="303">
        <v>3.69</v>
      </c>
      <c r="G11" s="416">
        <v>5</v>
      </c>
      <c r="H11" s="416">
        <v>4</v>
      </c>
      <c r="I11" s="315">
        <v>4</v>
      </c>
      <c r="J11" s="1221"/>
      <c r="K11" s="1221"/>
      <c r="L11" s="1222"/>
      <c r="M11" s="1222"/>
      <c r="N11" s="1222"/>
      <c r="O11" s="315">
        <f t="shared" si="1"/>
        <v>4</v>
      </c>
      <c r="P11" s="316"/>
      <c r="Q11" s="288">
        <f t="shared" si="2"/>
        <v>0</v>
      </c>
      <c r="R11" s="1176" t="s">
        <v>214</v>
      </c>
      <c r="S11" s="192"/>
      <c r="T11" s="192"/>
      <c r="U11" s="192"/>
      <c r="V11" s="192"/>
      <c r="W11" s="192"/>
      <c r="X11" s="192"/>
      <c r="Y11" s="192"/>
      <c r="Z11" s="192"/>
    </row>
    <row r="12" spans="1:27" s="218" customFormat="1" ht="22.7" customHeight="1">
      <c r="A12" s="263">
        <v>5</v>
      </c>
      <c r="B12" s="1128" t="s">
        <v>15</v>
      </c>
      <c r="C12" s="244">
        <v>2.899</v>
      </c>
      <c r="D12" s="232">
        <f>+C12*0.8</f>
        <v>2.3191999999999999</v>
      </c>
      <c r="E12" s="303">
        <v>2.92</v>
      </c>
      <c r="F12" s="303">
        <v>2.33</v>
      </c>
      <c r="G12" s="416">
        <v>3</v>
      </c>
      <c r="H12" s="416">
        <v>2</v>
      </c>
      <c r="I12" s="315">
        <v>5</v>
      </c>
      <c r="J12" s="1221"/>
      <c r="K12" s="1221"/>
      <c r="L12" s="1222"/>
      <c r="M12" s="1222"/>
      <c r="N12" s="1222"/>
      <c r="O12" s="315">
        <f>SUM(I12:N12)</f>
        <v>5</v>
      </c>
      <c r="P12" s="316"/>
      <c r="Q12" s="1131">
        <f t="shared" si="2"/>
        <v>-3</v>
      </c>
      <c r="R12" s="1176" t="s">
        <v>214</v>
      </c>
      <c r="S12" s="192"/>
      <c r="T12" s="192"/>
      <c r="U12" s="192"/>
      <c r="V12" s="192"/>
      <c r="W12" s="192"/>
      <c r="X12" s="192"/>
      <c r="Y12" s="192"/>
      <c r="Z12" s="192"/>
    </row>
    <row r="13" spans="1:27" s="218" customFormat="1" ht="22.7" customHeight="1">
      <c r="A13" s="263">
        <v>6</v>
      </c>
      <c r="B13" s="1128" t="s">
        <v>207</v>
      </c>
      <c r="C13" s="244">
        <f>25.686+18.372</f>
        <v>44.058</v>
      </c>
      <c r="D13" s="232">
        <f t="shared" si="0"/>
        <v>35.246400000000001</v>
      </c>
      <c r="E13" s="303">
        <v>40</v>
      </c>
      <c r="F13" s="303">
        <v>32</v>
      </c>
      <c r="G13" s="416">
        <v>41</v>
      </c>
      <c r="H13" s="416">
        <v>41</v>
      </c>
      <c r="I13" s="315">
        <v>32</v>
      </c>
      <c r="J13" s="1221">
        <v>7</v>
      </c>
      <c r="K13" s="1221">
        <v>0</v>
      </c>
      <c r="L13" s="1222">
        <v>0</v>
      </c>
      <c r="M13" s="1222">
        <v>2</v>
      </c>
      <c r="N13" s="1222">
        <v>1</v>
      </c>
      <c r="O13" s="315">
        <f t="shared" si="1"/>
        <v>42</v>
      </c>
      <c r="P13" s="316"/>
      <c r="Q13" s="288">
        <f t="shared" si="2"/>
        <v>-1</v>
      </c>
      <c r="R13" s="1176" t="s">
        <v>213</v>
      </c>
      <c r="S13" s="192"/>
      <c r="T13" s="192"/>
      <c r="U13" s="192"/>
      <c r="V13" s="192"/>
      <c r="W13" s="192"/>
      <c r="X13" s="192"/>
      <c r="Y13" s="192"/>
      <c r="Z13" s="192"/>
    </row>
    <row r="14" spans="1:27" s="218" customFormat="1" ht="22.7" customHeight="1">
      <c r="A14" s="263">
        <v>7</v>
      </c>
      <c r="B14" s="1128" t="s">
        <v>44</v>
      </c>
      <c r="C14" s="244"/>
      <c r="D14" s="232">
        <f>+C14*0.8</f>
        <v>0</v>
      </c>
      <c r="E14" s="303"/>
      <c r="F14" s="303"/>
      <c r="G14" s="414"/>
      <c r="H14" s="414"/>
      <c r="I14" s="315"/>
      <c r="J14" s="1221"/>
      <c r="K14" s="1221"/>
      <c r="L14" s="1222"/>
      <c r="M14" s="1222"/>
      <c r="N14" s="1222"/>
      <c r="O14" s="315">
        <f t="shared" si="1"/>
        <v>0</v>
      </c>
      <c r="P14" s="316"/>
      <c r="Q14" s="288">
        <f t="shared" si="2"/>
        <v>0</v>
      </c>
      <c r="R14" s="192"/>
      <c r="S14" s="192"/>
      <c r="T14" s="192"/>
      <c r="U14" s="192"/>
      <c r="V14" s="192"/>
      <c r="W14" s="192"/>
      <c r="X14" s="192"/>
      <c r="Y14" s="192"/>
      <c r="Z14" s="192"/>
    </row>
    <row r="15" spans="1:27" s="218" customFormat="1" ht="22.7" customHeight="1">
      <c r="A15" s="263">
        <v>8</v>
      </c>
      <c r="B15" s="1128" t="s">
        <v>45</v>
      </c>
      <c r="C15" s="244"/>
      <c r="D15" s="232">
        <f t="shared" si="0"/>
        <v>0</v>
      </c>
      <c r="E15" s="303"/>
      <c r="F15" s="303"/>
      <c r="G15" s="414"/>
      <c r="H15" s="414"/>
      <c r="I15" s="315"/>
      <c r="J15" s="1221"/>
      <c r="K15" s="1221"/>
      <c r="L15" s="1222"/>
      <c r="M15" s="1222"/>
      <c r="N15" s="1222"/>
      <c r="O15" s="315">
        <f t="shared" si="1"/>
        <v>0</v>
      </c>
      <c r="P15" s="316"/>
      <c r="Q15" s="288">
        <f t="shared" si="2"/>
        <v>0</v>
      </c>
      <c r="R15" s="192"/>
      <c r="S15" s="192"/>
      <c r="T15" s="192"/>
      <c r="U15" s="192"/>
      <c r="V15" s="192"/>
      <c r="W15" s="192"/>
      <c r="X15" s="192"/>
      <c r="Y15" s="192"/>
      <c r="Z15" s="192"/>
    </row>
    <row r="16" spans="1:27" s="218" customFormat="1" ht="22.7" customHeight="1">
      <c r="A16" s="263">
        <v>9</v>
      </c>
      <c r="B16" s="1128" t="s">
        <v>10</v>
      </c>
      <c r="C16" s="244">
        <v>2.1</v>
      </c>
      <c r="D16" s="232">
        <f t="shared" si="0"/>
        <v>1.6800000000000002</v>
      </c>
      <c r="E16" s="303">
        <v>3</v>
      </c>
      <c r="F16" s="303">
        <v>3</v>
      </c>
      <c r="G16" s="416">
        <v>3</v>
      </c>
      <c r="H16" s="416">
        <v>3</v>
      </c>
      <c r="I16" s="315">
        <v>1</v>
      </c>
      <c r="J16" s="1221"/>
      <c r="K16" s="1221"/>
      <c r="L16" s="1222"/>
      <c r="M16" s="1222"/>
      <c r="N16" s="1222">
        <v>1</v>
      </c>
      <c r="O16" s="315">
        <f t="shared" si="1"/>
        <v>2</v>
      </c>
      <c r="P16" s="316"/>
      <c r="Q16" s="288">
        <f>+H16-O16-O18</f>
        <v>-1</v>
      </c>
      <c r="R16" s="1176" t="s">
        <v>214</v>
      </c>
      <c r="S16" s="192"/>
      <c r="T16" s="192"/>
      <c r="U16" s="192"/>
      <c r="V16" s="192"/>
      <c r="W16" s="192"/>
      <c r="X16" s="192"/>
      <c r="Y16" s="192"/>
      <c r="Z16" s="192"/>
    </row>
    <row r="17" spans="1:26" s="218" customFormat="1" ht="22.7" customHeight="1">
      <c r="A17" s="263">
        <v>10</v>
      </c>
      <c r="B17" s="1128" t="s">
        <v>11</v>
      </c>
      <c r="C17" s="244"/>
      <c r="D17" s="232">
        <f t="shared" si="0"/>
        <v>0</v>
      </c>
      <c r="E17" s="303"/>
      <c r="F17" s="303"/>
      <c r="G17" s="414"/>
      <c r="H17" s="414"/>
      <c r="I17" s="315"/>
      <c r="J17" s="1221"/>
      <c r="K17" s="1221"/>
      <c r="L17" s="1222"/>
      <c r="M17" s="1222"/>
      <c r="N17" s="1222"/>
      <c r="O17" s="315">
        <f t="shared" si="1"/>
        <v>0</v>
      </c>
      <c r="P17" s="316"/>
      <c r="Q17" s="288">
        <f t="shared" si="2"/>
        <v>0</v>
      </c>
      <c r="R17" s="192"/>
      <c r="S17" s="192"/>
      <c r="T17" s="192"/>
      <c r="U17" s="192"/>
      <c r="V17" s="192"/>
      <c r="W17" s="192"/>
      <c r="X17" s="192"/>
      <c r="Y17" s="192"/>
      <c r="Z17" s="192"/>
    </row>
    <row r="18" spans="1:26" s="218" customFormat="1" ht="22.7" customHeight="1">
      <c r="A18" s="263">
        <v>11</v>
      </c>
      <c r="B18" s="1128" t="s">
        <v>16</v>
      </c>
      <c r="C18" s="244">
        <v>2.2000000000000002</v>
      </c>
      <c r="D18" s="232">
        <f>+C18*0.8</f>
        <v>1.7600000000000002</v>
      </c>
      <c r="E18" s="303"/>
      <c r="F18" s="303"/>
      <c r="G18" s="414"/>
      <c r="H18" s="414"/>
      <c r="I18" s="315">
        <v>2</v>
      </c>
      <c r="J18" s="1221"/>
      <c r="K18" s="1221"/>
      <c r="L18" s="1222"/>
      <c r="M18" s="1222"/>
      <c r="N18" s="1222"/>
      <c r="O18" s="315">
        <f>SUM(I18:N18)</f>
        <v>2</v>
      </c>
      <c r="P18" s="316"/>
      <c r="Q18" s="288"/>
      <c r="R18" s="192"/>
      <c r="S18" s="192"/>
      <c r="T18" s="192"/>
      <c r="U18" s="192"/>
      <c r="V18" s="192"/>
      <c r="W18" s="192"/>
      <c r="X18" s="192"/>
      <c r="Y18" s="192"/>
      <c r="Z18" s="192"/>
    </row>
    <row r="19" spans="1:26" s="218" customFormat="1" ht="22.7" customHeight="1">
      <c r="A19" s="263">
        <v>12</v>
      </c>
      <c r="B19" s="1128" t="s">
        <v>12</v>
      </c>
      <c r="C19" s="244">
        <v>3.3</v>
      </c>
      <c r="D19" s="232">
        <f t="shared" si="0"/>
        <v>2.64</v>
      </c>
      <c r="E19" s="303">
        <v>3.4</v>
      </c>
      <c r="F19" s="303">
        <v>3</v>
      </c>
      <c r="G19" s="414">
        <v>3</v>
      </c>
      <c r="H19" s="414">
        <v>3</v>
      </c>
      <c r="I19" s="315"/>
      <c r="J19" s="1221">
        <v>2</v>
      </c>
      <c r="K19" s="1221"/>
      <c r="L19" s="1222"/>
      <c r="M19" s="1222"/>
      <c r="N19" s="1222">
        <v>2</v>
      </c>
      <c r="O19" s="315">
        <f t="shared" si="1"/>
        <v>4</v>
      </c>
      <c r="P19" s="316"/>
      <c r="Q19" s="288">
        <f t="shared" si="2"/>
        <v>-1</v>
      </c>
      <c r="R19" s="192"/>
      <c r="S19" s="192"/>
      <c r="T19" s="192"/>
      <c r="U19" s="192"/>
      <c r="V19" s="192"/>
      <c r="W19" s="192"/>
      <c r="X19" s="192"/>
      <c r="Y19" s="192"/>
      <c r="Z19" s="192"/>
    </row>
    <row r="20" spans="1:26" s="218" customFormat="1" ht="22.7" customHeight="1">
      <c r="A20" s="263">
        <v>13</v>
      </c>
      <c r="B20" s="1128" t="s">
        <v>13</v>
      </c>
      <c r="C20" s="244">
        <v>2.2000000000000002</v>
      </c>
      <c r="D20" s="232">
        <f t="shared" si="0"/>
        <v>1.7600000000000002</v>
      </c>
      <c r="E20" s="303">
        <v>2</v>
      </c>
      <c r="F20" s="303">
        <v>2</v>
      </c>
      <c r="G20" s="414">
        <v>2</v>
      </c>
      <c r="H20" s="414">
        <v>2</v>
      </c>
      <c r="I20" s="315"/>
      <c r="J20" s="1221"/>
      <c r="K20" s="1221"/>
      <c r="L20" s="1222"/>
      <c r="M20" s="1222"/>
      <c r="N20" s="1222"/>
      <c r="O20" s="315">
        <f t="shared" si="1"/>
        <v>0</v>
      </c>
      <c r="P20" s="316"/>
      <c r="Q20" s="288">
        <v>1</v>
      </c>
      <c r="R20" s="192"/>
      <c r="S20" s="192"/>
      <c r="T20" s="192"/>
      <c r="U20" s="192"/>
      <c r="V20" s="192"/>
      <c r="W20" s="192"/>
      <c r="X20" s="192"/>
      <c r="Y20" s="192"/>
      <c r="Z20" s="192"/>
    </row>
    <row r="21" spans="1:26" s="218" customFormat="1" ht="22.7" customHeight="1">
      <c r="A21" s="263">
        <v>14</v>
      </c>
      <c r="B21" s="1128" t="s">
        <v>14</v>
      </c>
      <c r="C21" s="244"/>
      <c r="D21" s="232">
        <f>+C21*0.8</f>
        <v>0</v>
      </c>
      <c r="E21" s="303"/>
      <c r="F21" s="303"/>
      <c r="G21" s="414"/>
      <c r="H21" s="414"/>
      <c r="I21" s="315">
        <v>1</v>
      </c>
      <c r="J21" s="1221"/>
      <c r="K21" s="1221"/>
      <c r="L21" s="1222"/>
      <c r="M21" s="1222"/>
      <c r="N21" s="1222"/>
      <c r="O21" s="315">
        <f t="shared" si="1"/>
        <v>1</v>
      </c>
      <c r="P21" s="316"/>
      <c r="Q21" s="288"/>
      <c r="R21" s="192"/>
      <c r="S21" s="192"/>
      <c r="T21" s="192"/>
      <c r="U21" s="192"/>
      <c r="V21" s="192"/>
      <c r="W21" s="192"/>
      <c r="X21" s="192"/>
      <c r="Y21" s="192"/>
      <c r="Z21" s="192"/>
    </row>
    <row r="22" spans="1:26" s="218" customFormat="1" ht="22.7" customHeight="1">
      <c r="A22" s="263">
        <v>15</v>
      </c>
      <c r="B22" s="1128" t="s">
        <v>17</v>
      </c>
      <c r="C22" s="244">
        <v>1</v>
      </c>
      <c r="D22" s="232">
        <f t="shared" si="0"/>
        <v>0.8</v>
      </c>
      <c r="E22" s="303">
        <v>2</v>
      </c>
      <c r="F22" s="303">
        <v>1</v>
      </c>
      <c r="G22" s="414">
        <v>1</v>
      </c>
      <c r="H22" s="414">
        <v>1</v>
      </c>
      <c r="I22" s="315"/>
      <c r="J22" s="1221"/>
      <c r="K22" s="1221"/>
      <c r="L22" s="1222"/>
      <c r="M22" s="1222"/>
      <c r="N22" s="1222"/>
      <c r="O22" s="315">
        <f t="shared" si="1"/>
        <v>0</v>
      </c>
      <c r="P22" s="316"/>
      <c r="Q22" s="288">
        <f t="shared" si="2"/>
        <v>1</v>
      </c>
      <c r="R22" s="192"/>
      <c r="S22" s="192"/>
      <c r="T22" s="192"/>
      <c r="U22" s="192"/>
      <c r="V22" s="192"/>
      <c r="W22" s="192"/>
      <c r="X22" s="192"/>
      <c r="Y22" s="192"/>
      <c r="Z22" s="192"/>
    </row>
    <row r="23" spans="1:26" s="218" customFormat="1" ht="22.7" customHeight="1">
      <c r="A23" s="263">
        <v>16</v>
      </c>
      <c r="B23" s="1128" t="s">
        <v>47</v>
      </c>
      <c r="C23" s="244"/>
      <c r="D23" s="232">
        <f t="shared" si="0"/>
        <v>0</v>
      </c>
      <c r="E23" s="303"/>
      <c r="F23" s="303"/>
      <c r="G23" s="414"/>
      <c r="H23" s="414"/>
      <c r="I23" s="315"/>
      <c r="J23" s="1221"/>
      <c r="K23" s="1221"/>
      <c r="L23" s="1222"/>
      <c r="M23" s="1222"/>
      <c r="N23" s="1222"/>
      <c r="O23" s="315">
        <f t="shared" si="1"/>
        <v>0</v>
      </c>
      <c r="P23" s="316"/>
      <c r="Q23" s="288">
        <f t="shared" si="2"/>
        <v>0</v>
      </c>
      <c r="R23" s="192"/>
      <c r="S23" s="192"/>
      <c r="T23" s="192"/>
      <c r="U23" s="192"/>
      <c r="V23" s="192"/>
      <c r="W23" s="192"/>
      <c r="X23" s="192"/>
      <c r="Y23" s="192"/>
      <c r="Z23" s="192"/>
    </row>
    <row r="24" spans="1:26" s="218" customFormat="1" ht="22.7" customHeight="1">
      <c r="A24" s="263">
        <v>17</v>
      </c>
      <c r="B24" s="1128" t="s">
        <v>18</v>
      </c>
      <c r="C24" s="244"/>
      <c r="D24" s="232">
        <f t="shared" si="0"/>
        <v>0</v>
      </c>
      <c r="E24" s="303"/>
      <c r="F24" s="303"/>
      <c r="G24" s="414"/>
      <c r="H24" s="414"/>
      <c r="I24" s="315"/>
      <c r="J24" s="1221"/>
      <c r="K24" s="1221"/>
      <c r="L24" s="1222"/>
      <c r="M24" s="1222"/>
      <c r="N24" s="1222"/>
      <c r="O24" s="315">
        <f t="shared" si="1"/>
        <v>0</v>
      </c>
      <c r="P24" s="316"/>
      <c r="Q24" s="288">
        <f t="shared" si="2"/>
        <v>0</v>
      </c>
      <c r="R24" s="192"/>
      <c r="S24" s="192"/>
      <c r="T24" s="192"/>
      <c r="U24" s="192"/>
      <c r="V24" s="192"/>
      <c r="W24" s="192"/>
      <c r="X24" s="192"/>
      <c r="Y24" s="192"/>
      <c r="Z24" s="192"/>
    </row>
    <row r="25" spans="1:26" s="218" customFormat="1" ht="22.7" customHeight="1">
      <c r="A25" s="263">
        <v>18</v>
      </c>
      <c r="B25" s="1128" t="s">
        <v>19</v>
      </c>
      <c r="C25" s="244"/>
      <c r="D25" s="232">
        <f t="shared" si="0"/>
        <v>0</v>
      </c>
      <c r="E25" s="303"/>
      <c r="F25" s="303"/>
      <c r="G25" s="414"/>
      <c r="H25" s="414"/>
      <c r="I25" s="315"/>
      <c r="J25" s="1221"/>
      <c r="K25" s="1221"/>
      <c r="L25" s="1222"/>
      <c r="M25" s="1222"/>
      <c r="N25" s="1222"/>
      <c r="O25" s="315">
        <f t="shared" si="1"/>
        <v>0</v>
      </c>
      <c r="P25" s="316"/>
      <c r="Q25" s="288">
        <f t="shared" si="2"/>
        <v>0</v>
      </c>
      <c r="R25" s="192"/>
      <c r="S25" s="192"/>
      <c r="T25" s="192"/>
      <c r="U25" s="192"/>
      <c r="V25" s="192"/>
      <c r="W25" s="192"/>
      <c r="X25" s="192"/>
      <c r="Y25" s="192"/>
      <c r="Z25" s="192"/>
    </row>
    <row r="26" spans="1:26" s="218" customFormat="1" ht="22.7" customHeight="1">
      <c r="A26" s="263">
        <v>19</v>
      </c>
      <c r="B26" s="1128" t="s">
        <v>20</v>
      </c>
      <c r="C26" s="244"/>
      <c r="D26" s="232">
        <f t="shared" si="0"/>
        <v>0</v>
      </c>
      <c r="E26" s="303"/>
      <c r="F26" s="303"/>
      <c r="G26" s="414"/>
      <c r="H26" s="414"/>
      <c r="I26" s="315"/>
      <c r="J26" s="1221"/>
      <c r="K26" s="1221"/>
      <c r="L26" s="1222"/>
      <c r="M26" s="1222"/>
      <c r="N26" s="1222"/>
      <c r="O26" s="315">
        <f t="shared" si="1"/>
        <v>0</v>
      </c>
      <c r="P26" s="316"/>
      <c r="Q26" s="288">
        <f t="shared" si="2"/>
        <v>0</v>
      </c>
      <c r="R26" s="192"/>
      <c r="S26" s="192"/>
      <c r="T26" s="192"/>
      <c r="U26" s="192"/>
      <c r="V26" s="192"/>
      <c r="W26" s="192"/>
      <c r="X26" s="192"/>
      <c r="Y26" s="192"/>
      <c r="Z26" s="192"/>
    </row>
    <row r="27" spans="1:26" s="218" customFormat="1" ht="22.7" customHeight="1">
      <c r="A27" s="263">
        <v>20</v>
      </c>
      <c r="B27" s="1128" t="s">
        <v>21</v>
      </c>
      <c r="C27" s="244"/>
      <c r="D27" s="232">
        <f t="shared" si="0"/>
        <v>0</v>
      </c>
      <c r="E27" s="303"/>
      <c r="F27" s="303"/>
      <c r="G27" s="414"/>
      <c r="H27" s="414"/>
      <c r="I27" s="315"/>
      <c r="J27" s="1221"/>
      <c r="K27" s="1221"/>
      <c r="L27" s="1222"/>
      <c r="M27" s="1222"/>
      <c r="N27" s="1222"/>
      <c r="O27" s="315">
        <f t="shared" si="1"/>
        <v>0</v>
      </c>
      <c r="P27" s="316"/>
      <c r="Q27" s="288">
        <f t="shared" si="2"/>
        <v>0</v>
      </c>
      <c r="R27" s="192"/>
      <c r="S27" s="192"/>
      <c r="T27" s="192"/>
      <c r="U27" s="192"/>
      <c r="V27" s="192"/>
      <c r="W27" s="192"/>
      <c r="X27" s="192"/>
      <c r="Y27" s="192"/>
      <c r="Z27" s="192"/>
    </row>
    <row r="28" spans="1:26" s="218" customFormat="1" ht="22.7" customHeight="1">
      <c r="A28" s="263">
        <v>21</v>
      </c>
      <c r="B28" s="1128" t="s">
        <v>22</v>
      </c>
      <c r="C28" s="244"/>
      <c r="D28" s="232">
        <f t="shared" si="0"/>
        <v>0</v>
      </c>
      <c r="E28" s="303">
        <v>1</v>
      </c>
      <c r="F28" s="303">
        <v>1</v>
      </c>
      <c r="G28" s="414">
        <v>1</v>
      </c>
      <c r="H28" s="414">
        <v>1</v>
      </c>
      <c r="I28" s="315"/>
      <c r="J28" s="1221"/>
      <c r="K28" s="1221"/>
      <c r="L28" s="1222"/>
      <c r="M28" s="1222"/>
      <c r="N28" s="1222"/>
      <c r="O28" s="315">
        <f t="shared" si="1"/>
        <v>0</v>
      </c>
      <c r="P28" s="316"/>
      <c r="Q28" s="288">
        <f t="shared" si="2"/>
        <v>1</v>
      </c>
      <c r="R28" s="192"/>
      <c r="S28" s="192"/>
      <c r="T28" s="192"/>
      <c r="U28" s="192"/>
      <c r="V28" s="192"/>
      <c r="W28" s="192"/>
      <c r="X28" s="192"/>
      <c r="Y28" s="192"/>
      <c r="Z28" s="192"/>
    </row>
    <row r="29" spans="1:26" s="218" customFormat="1" ht="22.7" customHeight="1">
      <c r="A29" s="263">
        <v>22</v>
      </c>
      <c r="B29" s="1128" t="s">
        <v>46</v>
      </c>
      <c r="C29" s="244"/>
      <c r="D29" s="232">
        <f t="shared" si="0"/>
        <v>0</v>
      </c>
      <c r="E29" s="303"/>
      <c r="F29" s="303"/>
      <c r="G29" s="414"/>
      <c r="H29" s="414"/>
      <c r="I29" s="315"/>
      <c r="J29" s="1221"/>
      <c r="K29" s="1221"/>
      <c r="L29" s="1222"/>
      <c r="M29" s="1222"/>
      <c r="N29" s="1222"/>
      <c r="O29" s="315">
        <f t="shared" si="1"/>
        <v>0</v>
      </c>
      <c r="P29" s="316"/>
      <c r="Q29" s="288">
        <f t="shared" si="2"/>
        <v>0</v>
      </c>
      <c r="R29" s="192"/>
      <c r="S29" s="192"/>
      <c r="T29" s="192"/>
      <c r="U29" s="192"/>
      <c r="V29" s="192"/>
      <c r="W29" s="192"/>
      <c r="X29" s="192"/>
      <c r="Y29" s="192"/>
      <c r="Z29" s="192"/>
    </row>
    <row r="30" spans="1:26" s="218" customFormat="1" ht="22.7" customHeight="1">
      <c r="A30" s="263">
        <v>23</v>
      </c>
      <c r="B30" s="1128" t="s">
        <v>23</v>
      </c>
      <c r="C30" s="244"/>
      <c r="D30" s="232">
        <f t="shared" si="0"/>
        <v>0</v>
      </c>
      <c r="E30" s="303"/>
      <c r="F30" s="303"/>
      <c r="G30" s="414"/>
      <c r="H30" s="414"/>
      <c r="I30" s="315"/>
      <c r="J30" s="1221"/>
      <c r="K30" s="1221"/>
      <c r="L30" s="1222"/>
      <c r="M30" s="1222"/>
      <c r="N30" s="1222"/>
      <c r="O30" s="315">
        <f t="shared" si="1"/>
        <v>0</v>
      </c>
      <c r="P30" s="316"/>
      <c r="Q30" s="288">
        <f t="shared" si="2"/>
        <v>0</v>
      </c>
      <c r="R30" s="192"/>
      <c r="S30" s="192"/>
      <c r="T30" s="192"/>
      <c r="U30" s="192"/>
      <c r="V30" s="192"/>
      <c r="W30" s="192"/>
      <c r="X30" s="192"/>
      <c r="Y30" s="192"/>
      <c r="Z30" s="192"/>
    </row>
    <row r="31" spans="1:26" s="218" customFormat="1" ht="22.7" customHeight="1">
      <c r="A31" s="263">
        <v>24</v>
      </c>
      <c r="B31" s="1128" t="s">
        <v>24</v>
      </c>
      <c r="C31" s="244">
        <v>3</v>
      </c>
      <c r="D31" s="232">
        <f>+C31*0.8</f>
        <v>2.4000000000000004</v>
      </c>
      <c r="E31" s="303">
        <v>3</v>
      </c>
      <c r="F31" s="303">
        <v>3</v>
      </c>
      <c r="G31" s="414">
        <v>1</v>
      </c>
      <c r="H31" s="414">
        <v>1</v>
      </c>
      <c r="I31" s="315">
        <v>0</v>
      </c>
      <c r="J31" s="1221"/>
      <c r="K31" s="1221"/>
      <c r="L31" s="1222"/>
      <c r="M31" s="1222"/>
      <c r="N31" s="1222"/>
      <c r="O31" s="315">
        <f t="shared" si="1"/>
        <v>0</v>
      </c>
      <c r="P31" s="316"/>
      <c r="Q31" s="288">
        <f t="shared" si="2"/>
        <v>1</v>
      </c>
      <c r="R31" s="1176" t="s">
        <v>215</v>
      </c>
      <c r="S31" s="192"/>
      <c r="T31" s="192"/>
      <c r="U31" s="192"/>
      <c r="V31" s="192"/>
      <c r="W31" s="192"/>
      <c r="X31" s="192"/>
      <c r="Y31" s="192"/>
      <c r="Z31" s="192"/>
    </row>
    <row r="32" spans="1:26" s="218" customFormat="1" ht="22.7" customHeight="1">
      <c r="A32" s="263">
        <v>25</v>
      </c>
      <c r="B32" s="1128" t="s">
        <v>43</v>
      </c>
      <c r="C32" s="244"/>
      <c r="D32" s="232">
        <f>+C32*0.8</f>
        <v>0</v>
      </c>
      <c r="E32" s="303"/>
      <c r="F32" s="303"/>
      <c r="G32" s="414"/>
      <c r="H32" s="414"/>
      <c r="I32" s="315"/>
      <c r="J32" s="1221"/>
      <c r="K32" s="1221"/>
      <c r="L32" s="1222"/>
      <c r="M32" s="1222"/>
      <c r="N32" s="1222"/>
      <c r="O32" s="315">
        <f>SUM(I32:N32)</f>
        <v>0</v>
      </c>
      <c r="P32" s="316"/>
      <c r="Q32" s="288">
        <f t="shared" si="2"/>
        <v>0</v>
      </c>
      <c r="R32" s="201"/>
      <c r="S32" s="201"/>
      <c r="T32" s="201"/>
    </row>
    <row r="33" spans="1:26" s="218" customFormat="1" ht="22.7" customHeight="1">
      <c r="A33" s="263">
        <v>26</v>
      </c>
      <c r="B33" s="1128" t="s">
        <v>25</v>
      </c>
      <c r="C33" s="244">
        <v>1</v>
      </c>
      <c r="D33" s="232">
        <f>+C33*0.8</f>
        <v>0.8</v>
      </c>
      <c r="E33" s="303">
        <v>2</v>
      </c>
      <c r="F33" s="303">
        <v>2</v>
      </c>
      <c r="G33" s="414">
        <v>2</v>
      </c>
      <c r="H33" s="414">
        <v>2</v>
      </c>
      <c r="I33" s="315">
        <v>1</v>
      </c>
      <c r="J33" s="1221"/>
      <c r="K33" s="1221"/>
      <c r="L33" s="1222"/>
      <c r="M33" s="1222">
        <v>1</v>
      </c>
      <c r="N33" s="1222"/>
      <c r="O33" s="315">
        <f t="shared" si="1"/>
        <v>2</v>
      </c>
      <c r="P33" s="316"/>
      <c r="Q33" s="288">
        <f t="shared" si="2"/>
        <v>0</v>
      </c>
      <c r="R33" s="192"/>
      <c r="S33" s="192"/>
      <c r="T33" s="192"/>
      <c r="U33" s="192"/>
      <c r="V33" s="192"/>
      <c r="W33" s="192"/>
      <c r="X33" s="192"/>
      <c r="Y33" s="192"/>
      <c r="Z33" s="192"/>
    </row>
    <row r="34" spans="1:26" s="218" customFormat="1" ht="22.7" customHeight="1">
      <c r="A34" s="263">
        <v>27</v>
      </c>
      <c r="B34" s="1128" t="s">
        <v>27</v>
      </c>
      <c r="C34" s="244"/>
      <c r="D34" s="232">
        <f t="shared" si="0"/>
        <v>0</v>
      </c>
      <c r="E34" s="303"/>
      <c r="F34" s="303"/>
      <c r="G34" s="414">
        <v>1</v>
      </c>
      <c r="H34" s="414">
        <v>1</v>
      </c>
      <c r="I34" s="315">
        <v>0</v>
      </c>
      <c r="J34" s="1221"/>
      <c r="K34" s="1221"/>
      <c r="L34" s="1222"/>
      <c r="M34" s="1222"/>
      <c r="N34" s="1222"/>
      <c r="O34" s="315">
        <f t="shared" si="1"/>
        <v>0</v>
      </c>
      <c r="P34" s="316"/>
      <c r="Q34" s="288">
        <f t="shared" si="2"/>
        <v>1</v>
      </c>
      <c r="R34" s="1177" t="s">
        <v>216</v>
      </c>
      <c r="S34" s="192"/>
      <c r="T34" s="192"/>
      <c r="U34" s="192"/>
      <c r="V34" s="192"/>
      <c r="W34" s="192"/>
      <c r="X34" s="192"/>
      <c r="Y34" s="192"/>
      <c r="Z34" s="192"/>
    </row>
    <row r="35" spans="1:26" s="218" customFormat="1" ht="22.7" customHeight="1">
      <c r="A35" s="263">
        <v>28</v>
      </c>
      <c r="B35" s="1128" t="s">
        <v>35</v>
      </c>
      <c r="C35" s="244"/>
      <c r="D35" s="232">
        <f t="shared" si="0"/>
        <v>0</v>
      </c>
      <c r="E35" s="303">
        <v>12</v>
      </c>
      <c r="F35" s="303">
        <v>10</v>
      </c>
      <c r="G35" s="414">
        <v>12</v>
      </c>
      <c r="H35" s="414">
        <v>10</v>
      </c>
      <c r="I35" s="315">
        <v>1</v>
      </c>
      <c r="J35" s="1221">
        <v>2</v>
      </c>
      <c r="K35" s="1221"/>
      <c r="L35" s="1222"/>
      <c r="M35" s="1222"/>
      <c r="N35" s="1222"/>
      <c r="O35" s="315">
        <f t="shared" si="1"/>
        <v>3</v>
      </c>
      <c r="P35" s="316"/>
      <c r="Q35" s="288">
        <v>6</v>
      </c>
      <c r="R35" s="1177"/>
      <c r="S35" s="201"/>
      <c r="T35" s="201"/>
    </row>
    <row r="36" spans="1:26" s="218" customFormat="1" ht="22.7" customHeight="1">
      <c r="A36" s="263">
        <v>29</v>
      </c>
      <c r="B36" s="1128" t="s">
        <v>42</v>
      </c>
      <c r="C36" s="244"/>
      <c r="D36" s="232">
        <f t="shared" si="0"/>
        <v>0</v>
      </c>
      <c r="E36" s="303"/>
      <c r="F36" s="303"/>
      <c r="G36" s="414"/>
      <c r="H36" s="414"/>
      <c r="I36" s="315">
        <v>1</v>
      </c>
      <c r="J36" s="1221"/>
      <c r="K36" s="1221"/>
      <c r="L36" s="1222"/>
      <c r="M36" s="1222"/>
      <c r="N36" s="1222"/>
      <c r="O36" s="315">
        <f t="shared" si="1"/>
        <v>1</v>
      </c>
      <c r="P36" s="316"/>
      <c r="Q36" s="288"/>
      <c r="R36" s="201"/>
      <c r="S36" s="201"/>
      <c r="T36" s="201"/>
    </row>
    <row r="37" spans="1:26" s="218" customFormat="1" ht="22.7" customHeight="1">
      <c r="A37" s="263">
        <v>30</v>
      </c>
      <c r="B37" s="1132" t="s">
        <v>54</v>
      </c>
      <c r="C37" s="449">
        <v>2</v>
      </c>
      <c r="D37" s="277">
        <f t="shared" si="0"/>
        <v>1.6</v>
      </c>
      <c r="E37" s="333">
        <v>3</v>
      </c>
      <c r="F37" s="333">
        <v>3</v>
      </c>
      <c r="G37" s="1133">
        <v>3</v>
      </c>
      <c r="H37" s="1133">
        <v>3</v>
      </c>
      <c r="I37" s="1134"/>
      <c r="J37" s="1223"/>
      <c r="K37" s="1223"/>
      <c r="L37" s="1224"/>
      <c r="M37" s="1224">
        <v>1</v>
      </c>
      <c r="N37" s="1224"/>
      <c r="O37" s="1134">
        <f t="shared" si="1"/>
        <v>1</v>
      </c>
      <c r="P37" s="277"/>
      <c r="Q37" s="288">
        <f t="shared" si="2"/>
        <v>2</v>
      </c>
      <c r="R37" s="201"/>
      <c r="S37" s="201"/>
      <c r="T37" s="201"/>
      <c r="U37" s="201"/>
      <c r="V37" s="201"/>
      <c r="W37" s="201"/>
      <c r="X37" s="201"/>
      <c r="Y37" s="201"/>
      <c r="Z37" s="201"/>
    </row>
    <row r="38" spans="1:26" s="218" customFormat="1" ht="22.7" customHeight="1">
      <c r="A38" s="263"/>
      <c r="B38" s="263" t="s">
        <v>4</v>
      </c>
      <c r="C38" s="608">
        <f t="shared" ref="C38:H38" si="3">SUM(C8:C37)</f>
        <v>85.396000000000001</v>
      </c>
      <c r="D38" s="608">
        <f t="shared" si="3"/>
        <v>68.316799999999986</v>
      </c>
      <c r="E38" s="1136">
        <f t="shared" si="3"/>
        <v>92.600000000000009</v>
      </c>
      <c r="F38" s="1136">
        <f t="shared" si="3"/>
        <v>77.92</v>
      </c>
      <c r="G38" s="1137">
        <f t="shared" si="3"/>
        <v>92</v>
      </c>
      <c r="H38" s="1137">
        <f t="shared" si="3"/>
        <v>85</v>
      </c>
      <c r="I38" s="315">
        <f t="shared" ref="I38:N38" si="4">SUM(I8:I37)</f>
        <v>60</v>
      </c>
      <c r="J38" s="315">
        <f t="shared" si="4"/>
        <v>11</v>
      </c>
      <c r="K38" s="315">
        <f t="shared" si="4"/>
        <v>0</v>
      </c>
      <c r="L38" s="315">
        <f t="shared" si="4"/>
        <v>0</v>
      </c>
      <c r="M38" s="315">
        <f t="shared" si="4"/>
        <v>4</v>
      </c>
      <c r="N38" s="315">
        <f t="shared" si="4"/>
        <v>4</v>
      </c>
      <c r="O38" s="315">
        <f>SUM(I38:N38)</f>
        <v>79</v>
      </c>
      <c r="P38" s="316"/>
      <c r="Q38" s="288">
        <f t="shared" si="2"/>
        <v>6</v>
      </c>
      <c r="R38" s="192"/>
      <c r="S38" s="192"/>
      <c r="T38" s="192"/>
    </row>
    <row r="39" spans="1:26" s="218" customFormat="1" ht="22.7" customHeight="1">
      <c r="A39" s="595"/>
      <c r="B39" s="157" t="s">
        <v>83</v>
      </c>
      <c r="C39" s="429"/>
      <c r="D39" s="429"/>
      <c r="E39" s="272">
        <v>55.9</v>
      </c>
      <c r="F39" s="272">
        <v>44.72</v>
      </c>
      <c r="G39" s="509"/>
      <c r="H39" s="509"/>
      <c r="I39" s="509"/>
      <c r="J39" s="509"/>
      <c r="K39" s="509"/>
      <c r="L39" s="509"/>
      <c r="M39" s="509"/>
      <c r="N39" s="509"/>
      <c r="O39" s="429"/>
      <c r="P39" s="509"/>
      <c r="Q39" s="509"/>
      <c r="R39" s="192"/>
      <c r="S39" s="192"/>
      <c r="T39" s="192"/>
    </row>
    <row r="40" spans="1:26" s="218" customFormat="1" ht="22.7" customHeight="1">
      <c r="A40" s="595"/>
      <c r="B40" s="157" t="s">
        <v>84</v>
      </c>
      <c r="C40" s="429"/>
      <c r="D40" s="429"/>
      <c r="E40" s="272">
        <v>17</v>
      </c>
      <c r="F40" s="272">
        <v>13.6</v>
      </c>
      <c r="G40" s="509"/>
      <c r="H40" s="509"/>
      <c r="I40" s="509"/>
      <c r="J40" s="509"/>
      <c r="K40" s="509"/>
      <c r="L40" s="509"/>
      <c r="M40" s="509"/>
      <c r="N40" s="509"/>
      <c r="O40" s="429"/>
      <c r="P40" s="509"/>
      <c r="Q40" s="509"/>
      <c r="R40" s="192"/>
      <c r="S40" s="192"/>
      <c r="T40" s="192"/>
    </row>
    <row r="41" spans="1:26" s="202" customFormat="1">
      <c r="A41" s="1138" t="s">
        <v>28</v>
      </c>
      <c r="B41" s="440"/>
      <c r="C41" s="429"/>
      <c r="D41" s="429"/>
      <c r="E41" s="272"/>
      <c r="F41" s="272"/>
      <c r="G41" s="509"/>
      <c r="H41" s="509"/>
      <c r="I41" s="274"/>
      <c r="J41" s="317"/>
      <c r="K41" s="440"/>
      <c r="L41" s="440"/>
      <c r="M41" s="317"/>
      <c r="N41" s="1139"/>
      <c r="O41" s="1139"/>
      <c r="P41" s="1139"/>
      <c r="Q41" s="598"/>
      <c r="R41" s="192"/>
      <c r="S41" s="192"/>
      <c r="T41" s="192"/>
      <c r="U41" s="192"/>
    </row>
    <row r="42" spans="1:26" s="202" customFormat="1" ht="37.5">
      <c r="A42" s="1123"/>
      <c r="B42" s="1123" t="s">
        <v>29</v>
      </c>
      <c r="C42" s="276" t="s">
        <v>76</v>
      </c>
      <c r="D42" s="277"/>
      <c r="E42" s="278" t="s">
        <v>57</v>
      </c>
      <c r="F42" s="279"/>
      <c r="G42" s="276" t="s">
        <v>101</v>
      </c>
      <c r="H42" s="283"/>
      <c r="I42" s="1273" t="s">
        <v>39</v>
      </c>
      <c r="J42" s="1273"/>
      <c r="K42" s="1273"/>
      <c r="L42" s="1273"/>
      <c r="M42" s="1273"/>
      <c r="N42" s="1273"/>
      <c r="O42" s="1273"/>
      <c r="P42" s="1126" t="s">
        <v>58</v>
      </c>
      <c r="Q42" s="1126" t="s">
        <v>58</v>
      </c>
      <c r="R42" s="192"/>
      <c r="S42" s="192"/>
      <c r="T42" s="192"/>
      <c r="U42" s="192"/>
    </row>
    <row r="43" spans="1:26" s="218" customFormat="1" ht="66">
      <c r="A43" s="263" t="s">
        <v>3</v>
      </c>
      <c r="B43" s="263" t="s">
        <v>30</v>
      </c>
      <c r="C43" s="135" t="s">
        <v>77</v>
      </c>
      <c r="D43" s="285" t="s">
        <v>78</v>
      </c>
      <c r="E43" s="286" t="s">
        <v>55</v>
      </c>
      <c r="F43" s="287" t="s">
        <v>56</v>
      </c>
      <c r="G43" s="714" t="s">
        <v>55</v>
      </c>
      <c r="H43" s="715" t="s">
        <v>56</v>
      </c>
      <c r="I43" s="397" t="s">
        <v>5</v>
      </c>
      <c r="J43" s="397" t="s">
        <v>6</v>
      </c>
      <c r="K43" s="398" t="s">
        <v>40</v>
      </c>
      <c r="L43" s="397" t="s">
        <v>41</v>
      </c>
      <c r="M43" s="399" t="s">
        <v>49</v>
      </c>
      <c r="N43" s="399" t="s">
        <v>48</v>
      </c>
      <c r="O43" s="398" t="s">
        <v>4</v>
      </c>
      <c r="P43" s="1127" t="s">
        <v>55</v>
      </c>
      <c r="Q43" s="288" t="s">
        <v>56</v>
      </c>
      <c r="R43" s="192"/>
    </row>
    <row r="44" spans="1:26" s="218" customFormat="1" ht="48.75" customHeight="1">
      <c r="A44" s="263">
        <v>1</v>
      </c>
      <c r="B44" s="1128" t="s">
        <v>102</v>
      </c>
      <c r="C44" s="431">
        <v>25</v>
      </c>
      <c r="D44" s="431">
        <f>+C44*80/100</f>
        <v>20</v>
      </c>
      <c r="E44" s="432">
        <v>23</v>
      </c>
      <c r="F44" s="432">
        <v>17</v>
      </c>
      <c r="G44" s="301"/>
      <c r="H44" s="241">
        <v>7</v>
      </c>
      <c r="I44" s="315">
        <v>1</v>
      </c>
      <c r="J44" s="1129">
        <v>1</v>
      </c>
      <c r="K44" s="1129">
        <v>1</v>
      </c>
      <c r="L44" s="1225">
        <v>2</v>
      </c>
      <c r="M44" s="315"/>
      <c r="N44" s="315">
        <v>1</v>
      </c>
      <c r="O44" s="315">
        <f>SUM(I44:N44)</f>
        <v>6</v>
      </c>
      <c r="P44" s="1127"/>
      <c r="Q44" s="288"/>
      <c r="R44" s="192" t="s">
        <v>222</v>
      </c>
    </row>
    <row r="45" spans="1:26" s="218" customFormat="1">
      <c r="A45" s="263">
        <v>2</v>
      </c>
      <c r="B45" s="1128" t="s">
        <v>103</v>
      </c>
      <c r="C45" s="445"/>
      <c r="D45" s="431">
        <f t="shared" ref="D45:D55" si="5">+C45*80/100</f>
        <v>0</v>
      </c>
      <c r="E45" s="437">
        <v>2</v>
      </c>
      <c r="F45" s="437">
        <v>2</v>
      </c>
      <c r="G45" s="307"/>
      <c r="H45" s="305">
        <v>2</v>
      </c>
      <c r="I45" s="315">
        <v>1</v>
      </c>
      <c r="J45" s="1129">
        <v>1</v>
      </c>
      <c r="K45" s="1129"/>
      <c r="L45" s="315">
        <v>1</v>
      </c>
      <c r="M45" s="315"/>
      <c r="N45" s="315"/>
      <c r="O45" s="315">
        <f t="shared" ref="O45:O55" si="6">SUM(I45:N45)</f>
        <v>3</v>
      </c>
      <c r="P45" s="316"/>
      <c r="Q45" s="316"/>
      <c r="R45" s="192"/>
    </row>
    <row r="46" spans="1:26" s="218" customFormat="1">
      <c r="A46" s="263">
        <v>3</v>
      </c>
      <c r="B46" s="1128" t="s">
        <v>104</v>
      </c>
      <c r="C46" s="445">
        <v>5</v>
      </c>
      <c r="D46" s="431">
        <f t="shared" si="5"/>
        <v>4</v>
      </c>
      <c r="E46" s="437">
        <v>5</v>
      </c>
      <c r="F46" s="437">
        <v>4</v>
      </c>
      <c r="G46" s="244"/>
      <c r="H46" s="305">
        <v>4</v>
      </c>
      <c r="I46" s="315"/>
      <c r="J46" s="1129"/>
      <c r="K46" s="1129">
        <v>1</v>
      </c>
      <c r="L46" s="315">
        <v>1</v>
      </c>
      <c r="M46" s="315">
        <v>2</v>
      </c>
      <c r="N46" s="315"/>
      <c r="O46" s="315">
        <f t="shared" si="6"/>
        <v>4</v>
      </c>
      <c r="P46" s="316"/>
      <c r="Q46" s="316"/>
      <c r="R46" s="192"/>
    </row>
    <row r="47" spans="1:26" s="218" customFormat="1">
      <c r="A47" s="263">
        <v>4</v>
      </c>
      <c r="B47" s="1128" t="s">
        <v>105</v>
      </c>
      <c r="C47" s="445">
        <v>4</v>
      </c>
      <c r="D47" s="431">
        <f t="shared" si="5"/>
        <v>3.2</v>
      </c>
      <c r="E47" s="437">
        <v>5</v>
      </c>
      <c r="F47" s="437">
        <v>4</v>
      </c>
      <c r="G47" s="244"/>
      <c r="H47" s="305">
        <v>4</v>
      </c>
      <c r="I47" s="315">
        <v>1</v>
      </c>
      <c r="J47" s="1129">
        <v>1</v>
      </c>
      <c r="K47" s="1129">
        <v>1</v>
      </c>
      <c r="L47" s="315"/>
      <c r="M47" s="315"/>
      <c r="N47" s="315">
        <v>1</v>
      </c>
      <c r="O47" s="315">
        <f t="shared" si="6"/>
        <v>4</v>
      </c>
      <c r="P47" s="316"/>
      <c r="Q47" s="316"/>
      <c r="R47" s="192"/>
    </row>
    <row r="48" spans="1:26" s="218" customFormat="1">
      <c r="A48" s="263">
        <v>5</v>
      </c>
      <c r="B48" s="1128" t="s">
        <v>106</v>
      </c>
      <c r="C48" s="445"/>
      <c r="D48" s="431">
        <f t="shared" si="5"/>
        <v>0</v>
      </c>
      <c r="E48" s="437">
        <v>1</v>
      </c>
      <c r="F48" s="437">
        <v>1</v>
      </c>
      <c r="G48" s="244"/>
      <c r="H48" s="305">
        <v>1</v>
      </c>
      <c r="I48" s="315"/>
      <c r="J48" s="1129"/>
      <c r="K48" s="1129"/>
      <c r="L48" s="315"/>
      <c r="M48" s="315">
        <v>1</v>
      </c>
      <c r="N48" s="315">
        <v>1</v>
      </c>
      <c r="O48" s="315">
        <f t="shared" si="6"/>
        <v>2</v>
      </c>
      <c r="P48" s="316"/>
      <c r="Q48" s="316"/>
      <c r="R48" s="192"/>
    </row>
    <row r="49" spans="1:21" s="218" customFormat="1">
      <c r="A49" s="263">
        <v>6</v>
      </c>
      <c r="B49" s="1128" t="s">
        <v>107</v>
      </c>
      <c r="C49" s="445"/>
      <c r="D49" s="431">
        <f t="shared" si="5"/>
        <v>0</v>
      </c>
      <c r="E49" s="437">
        <v>2</v>
      </c>
      <c r="F49" s="437">
        <v>2</v>
      </c>
      <c r="G49" s="244"/>
      <c r="H49" s="305">
        <v>2</v>
      </c>
      <c r="I49" s="315"/>
      <c r="J49" s="1129"/>
      <c r="K49" s="1129">
        <v>1</v>
      </c>
      <c r="L49" s="315"/>
      <c r="M49" s="315">
        <v>1</v>
      </c>
      <c r="N49" s="315"/>
      <c r="O49" s="315">
        <f t="shared" si="6"/>
        <v>2</v>
      </c>
      <c r="P49" s="316"/>
      <c r="Q49" s="316"/>
      <c r="R49" s="192"/>
    </row>
    <row r="50" spans="1:21" s="218" customFormat="1">
      <c r="A50" s="263">
        <v>7</v>
      </c>
      <c r="B50" s="1128" t="s">
        <v>50</v>
      </c>
      <c r="C50" s="445">
        <v>4</v>
      </c>
      <c r="D50" s="431">
        <f t="shared" si="5"/>
        <v>3.2</v>
      </c>
      <c r="E50" s="432"/>
      <c r="F50" s="432">
        <v>1</v>
      </c>
      <c r="G50" s="244"/>
      <c r="H50" s="305">
        <v>1</v>
      </c>
      <c r="I50" s="315"/>
      <c r="J50" s="1129">
        <v>2</v>
      </c>
      <c r="K50" s="1129"/>
      <c r="L50" s="315"/>
      <c r="M50" s="315"/>
      <c r="N50" s="315"/>
      <c r="O50" s="315">
        <f t="shared" si="6"/>
        <v>2</v>
      </c>
      <c r="P50" s="316"/>
      <c r="Q50" s="316"/>
      <c r="R50" s="192"/>
    </row>
    <row r="51" spans="1:21" s="218" customFormat="1">
      <c r="A51" s="263">
        <v>8</v>
      </c>
      <c r="B51" s="1128" t="s">
        <v>51</v>
      </c>
      <c r="C51" s="445"/>
      <c r="D51" s="431"/>
      <c r="E51" s="437"/>
      <c r="F51" s="437">
        <v>8</v>
      </c>
      <c r="G51" s="244"/>
      <c r="H51" s="305">
        <v>8</v>
      </c>
      <c r="I51" s="315"/>
      <c r="J51" s="1129"/>
      <c r="K51" s="1129"/>
      <c r="L51" s="315"/>
      <c r="M51" s="315"/>
      <c r="N51" s="315"/>
      <c r="O51" s="315">
        <f t="shared" si="6"/>
        <v>0</v>
      </c>
      <c r="P51" s="316"/>
      <c r="Q51" s="316"/>
      <c r="R51" s="192"/>
    </row>
    <row r="52" spans="1:21" s="218" customFormat="1">
      <c r="A52" s="263">
        <v>9</v>
      </c>
      <c r="B52" s="1128" t="s">
        <v>108</v>
      </c>
      <c r="C52" s="445"/>
      <c r="D52" s="431">
        <f t="shared" si="5"/>
        <v>0</v>
      </c>
      <c r="E52" s="437"/>
      <c r="F52" s="437">
        <v>3</v>
      </c>
      <c r="G52" s="244"/>
      <c r="H52" s="305">
        <v>4</v>
      </c>
      <c r="I52" s="315"/>
      <c r="J52" s="1129">
        <v>3</v>
      </c>
      <c r="K52" s="1129"/>
      <c r="L52" s="315"/>
      <c r="M52" s="315"/>
      <c r="N52" s="315"/>
      <c r="O52" s="315">
        <f t="shared" si="6"/>
        <v>3</v>
      </c>
      <c r="P52" s="316"/>
      <c r="Q52" s="316"/>
      <c r="R52" s="192"/>
    </row>
    <row r="53" spans="1:21" s="218" customFormat="1">
      <c r="A53" s="263">
        <v>10</v>
      </c>
      <c r="B53" s="1128" t="s">
        <v>52</v>
      </c>
      <c r="C53" s="445"/>
      <c r="D53" s="431">
        <f t="shared" si="5"/>
        <v>0</v>
      </c>
      <c r="E53" s="437"/>
      <c r="F53" s="437">
        <v>1</v>
      </c>
      <c r="G53" s="244"/>
      <c r="H53" s="305">
        <v>1</v>
      </c>
      <c r="I53" s="315"/>
      <c r="J53" s="1129">
        <v>2</v>
      </c>
      <c r="K53" s="1129"/>
      <c r="L53" s="315"/>
      <c r="M53" s="315"/>
      <c r="N53" s="315"/>
      <c r="O53" s="315">
        <f t="shared" si="6"/>
        <v>2</v>
      </c>
      <c r="P53" s="316"/>
      <c r="Q53" s="316"/>
      <c r="R53" s="192"/>
    </row>
    <row r="54" spans="1:21" s="218" customFormat="1">
      <c r="A54" s="263">
        <v>11</v>
      </c>
      <c r="B54" s="1128" t="s">
        <v>53</v>
      </c>
      <c r="C54" s="1140"/>
      <c r="D54" s="431">
        <f t="shared" si="5"/>
        <v>0</v>
      </c>
      <c r="E54" s="437"/>
      <c r="F54" s="437">
        <v>8</v>
      </c>
      <c r="G54" s="254"/>
      <c r="H54" s="311">
        <v>5</v>
      </c>
      <c r="I54" s="315"/>
      <c r="J54" s="1129">
        <v>1</v>
      </c>
      <c r="K54" s="1129"/>
      <c r="L54" s="315">
        <v>1</v>
      </c>
      <c r="M54" s="315">
        <v>2</v>
      </c>
      <c r="N54" s="315"/>
      <c r="O54" s="315">
        <f t="shared" si="6"/>
        <v>4</v>
      </c>
      <c r="P54" s="316"/>
      <c r="Q54" s="316"/>
      <c r="R54" s="192"/>
    </row>
    <row r="55" spans="1:21" s="218" customFormat="1">
      <c r="A55" s="263">
        <v>12</v>
      </c>
      <c r="B55" s="1128" t="s">
        <v>109</v>
      </c>
      <c r="C55" s="445">
        <v>2</v>
      </c>
      <c r="D55" s="431">
        <f t="shared" si="5"/>
        <v>1.6</v>
      </c>
      <c r="E55" s="437"/>
      <c r="F55" s="437"/>
      <c r="G55" s="244"/>
      <c r="H55" s="244"/>
      <c r="I55" s="315"/>
      <c r="J55" s="1129"/>
      <c r="K55" s="1129"/>
      <c r="L55" s="315">
        <v>1</v>
      </c>
      <c r="M55" s="315"/>
      <c r="N55" s="315"/>
      <c r="O55" s="315">
        <f t="shared" si="6"/>
        <v>1</v>
      </c>
      <c r="P55" s="316"/>
      <c r="Q55" s="316"/>
      <c r="R55" s="201"/>
    </row>
    <row r="56" spans="1:21" s="218" customFormat="1">
      <c r="A56" s="263"/>
      <c r="B56" s="263" t="s">
        <v>4</v>
      </c>
      <c r="C56" s="608">
        <f>SUM(C44:C55)</f>
        <v>40</v>
      </c>
      <c r="D56" s="608">
        <f>SUM(D44:D55)</f>
        <v>32</v>
      </c>
      <c r="E56" s="287">
        <f t="shared" ref="E56:F56" si="7">SUM(E44:E54)</f>
        <v>38</v>
      </c>
      <c r="F56" s="287">
        <f t="shared" si="7"/>
        <v>51</v>
      </c>
      <c r="G56" s="316"/>
      <c r="H56" s="288">
        <f>SUM(H44:H55)</f>
        <v>39</v>
      </c>
      <c r="I56" s="315">
        <f>SUM(I44:I55)</f>
        <v>3</v>
      </c>
      <c r="J56" s="315">
        <f t="shared" ref="J56:N56" si="8">SUM(J44:J55)</f>
        <v>11</v>
      </c>
      <c r="K56" s="315">
        <f t="shared" si="8"/>
        <v>4</v>
      </c>
      <c r="L56" s="315">
        <f t="shared" si="8"/>
        <v>6</v>
      </c>
      <c r="M56" s="315">
        <f t="shared" si="8"/>
        <v>6</v>
      </c>
      <c r="N56" s="315">
        <f t="shared" si="8"/>
        <v>3</v>
      </c>
      <c r="O56" s="315">
        <f>SUM(O44:O55)</f>
        <v>33</v>
      </c>
      <c r="P56" s="316"/>
      <c r="Q56" s="316"/>
      <c r="R56" s="201"/>
    </row>
    <row r="57" spans="1:21" s="218" customFormat="1">
      <c r="A57" s="1123"/>
      <c r="B57" s="1123" t="s">
        <v>31</v>
      </c>
      <c r="C57" s="196"/>
      <c r="D57" s="199"/>
      <c r="E57" s="274"/>
      <c r="F57" s="317"/>
      <c r="G57" s="440"/>
      <c r="H57" s="192"/>
      <c r="R57" s="201"/>
    </row>
    <row r="58" spans="1:21" s="218" customFormat="1" ht="37.5">
      <c r="A58" s="263"/>
      <c r="B58" s="263"/>
      <c r="C58" s="276" t="s">
        <v>76</v>
      </c>
      <c r="D58" s="277"/>
      <c r="E58" s="278" t="s">
        <v>57</v>
      </c>
      <c r="F58" s="279"/>
      <c r="G58" s="276" t="s">
        <v>101</v>
      </c>
      <c r="H58" s="283"/>
      <c r="I58" s="1273" t="s">
        <v>39</v>
      </c>
      <c r="J58" s="1273"/>
      <c r="K58" s="1273"/>
      <c r="L58" s="1273"/>
      <c r="M58" s="1273"/>
      <c r="N58" s="1273"/>
      <c r="O58" s="1273"/>
      <c r="P58" s="1126" t="s">
        <v>58</v>
      </c>
      <c r="Q58" s="1126" t="s">
        <v>58</v>
      </c>
      <c r="R58" s="192"/>
    </row>
    <row r="59" spans="1:21" s="202" customFormat="1" ht="105.75">
      <c r="A59" s="263"/>
      <c r="B59" s="263" t="s">
        <v>32</v>
      </c>
      <c r="C59" s="135" t="s">
        <v>80</v>
      </c>
      <c r="D59" s="136" t="s">
        <v>111</v>
      </c>
      <c r="E59" s="286" t="s">
        <v>55</v>
      </c>
      <c r="F59" s="287" t="s">
        <v>56</v>
      </c>
      <c r="G59" s="714" t="s">
        <v>55</v>
      </c>
      <c r="H59" s="715" t="s">
        <v>56</v>
      </c>
      <c r="I59" s="397" t="s">
        <v>5</v>
      </c>
      <c r="J59" s="397" t="s">
        <v>6</v>
      </c>
      <c r="K59" s="398" t="s">
        <v>40</v>
      </c>
      <c r="L59" s="397" t="s">
        <v>41</v>
      </c>
      <c r="M59" s="399" t="s">
        <v>49</v>
      </c>
      <c r="N59" s="399" t="s">
        <v>48</v>
      </c>
      <c r="O59" s="398" t="s">
        <v>4</v>
      </c>
      <c r="P59" s="1127" t="s">
        <v>55</v>
      </c>
      <c r="Q59" s="288" t="s">
        <v>56</v>
      </c>
      <c r="R59" s="192"/>
      <c r="S59" s="192"/>
      <c r="T59" s="192"/>
      <c r="U59" s="192"/>
    </row>
    <row r="60" spans="1:21" s="218" customFormat="1">
      <c r="A60" s="1124" t="s">
        <v>33</v>
      </c>
      <c r="B60" s="1123" t="s">
        <v>34</v>
      </c>
      <c r="C60" s="232"/>
      <c r="D60" s="232"/>
      <c r="E60" s="295"/>
      <c r="F60" s="295"/>
      <c r="G60" s="232"/>
      <c r="H60" s="232"/>
      <c r="I60" s="1124"/>
      <c r="J60" s="1141"/>
      <c r="K60" s="1142"/>
      <c r="L60" s="1143"/>
      <c r="M60" s="1124"/>
      <c r="N60" s="1124"/>
      <c r="O60" s="1124">
        <f>SUM(P51:P59)</f>
        <v>0</v>
      </c>
      <c r="P60" s="316"/>
      <c r="Q60" s="316"/>
      <c r="R60" s="192"/>
      <c r="S60" s="192"/>
      <c r="T60" s="192"/>
    </row>
    <row r="61" spans="1:21" s="218" customFormat="1">
      <c r="A61" s="263">
        <v>1</v>
      </c>
      <c r="B61" s="1128" t="s">
        <v>9</v>
      </c>
      <c r="C61" s="244">
        <f>25.686+18.372</f>
        <v>44.058</v>
      </c>
      <c r="D61" s="244">
        <f>+C61*0.3</f>
        <v>13.2174</v>
      </c>
      <c r="E61" s="303"/>
      <c r="F61" s="303"/>
      <c r="G61" s="244"/>
      <c r="H61" s="244"/>
      <c r="I61" s="315"/>
      <c r="J61" s="315">
        <v>8</v>
      </c>
      <c r="K61" s="315"/>
      <c r="L61" s="315">
        <v>4</v>
      </c>
      <c r="M61" s="1129">
        <v>5</v>
      </c>
      <c r="N61" s="1129">
        <v>4</v>
      </c>
      <c r="O61" s="1144">
        <f>J61+I61+K61+L61+M61+N61</f>
        <v>21</v>
      </c>
      <c r="P61" s="316"/>
      <c r="Q61" s="316"/>
      <c r="R61" s="192"/>
      <c r="S61" s="192"/>
      <c r="T61" s="192"/>
    </row>
    <row r="62" spans="1:21" s="202" customFormat="1">
      <c r="A62" s="263">
        <v>2</v>
      </c>
      <c r="B62" s="1128" t="s">
        <v>8</v>
      </c>
      <c r="C62" s="244">
        <v>3.952</v>
      </c>
      <c r="D62" s="244">
        <f t="shared" ref="D62:D67" si="9">+C62*0.3</f>
        <v>1.1856</v>
      </c>
      <c r="E62" s="303"/>
      <c r="F62" s="303"/>
      <c r="G62" s="244"/>
      <c r="H62" s="244"/>
      <c r="I62" s="315"/>
      <c r="J62" s="315">
        <v>1</v>
      </c>
      <c r="K62" s="315"/>
      <c r="L62" s="315"/>
      <c r="M62" s="1129">
        <v>1</v>
      </c>
      <c r="N62" s="1129"/>
      <c r="O62" s="1144">
        <f t="shared" ref="O62:O67" si="10">J62+I62+K62+L62+M62+N62</f>
        <v>2</v>
      </c>
      <c r="P62" s="316"/>
      <c r="Q62" s="316"/>
      <c r="R62" s="192"/>
      <c r="S62" s="192"/>
      <c r="T62" s="192"/>
    </row>
    <row r="63" spans="1:21" s="218" customFormat="1">
      <c r="A63" s="263">
        <v>3</v>
      </c>
      <c r="B63" s="1128" t="s">
        <v>127</v>
      </c>
      <c r="C63" s="244"/>
      <c r="D63" s="244">
        <f t="shared" si="9"/>
        <v>0</v>
      </c>
      <c r="E63" s="303"/>
      <c r="F63" s="303"/>
      <c r="G63" s="244"/>
      <c r="H63" s="244"/>
      <c r="I63" s="315"/>
      <c r="J63" s="315"/>
      <c r="K63" s="315"/>
      <c r="L63" s="315"/>
      <c r="M63" s="1129"/>
      <c r="N63" s="1129"/>
      <c r="O63" s="1144">
        <f t="shared" si="10"/>
        <v>0</v>
      </c>
      <c r="P63" s="316"/>
      <c r="Q63" s="316"/>
      <c r="R63" s="192"/>
      <c r="S63" s="192"/>
      <c r="T63" s="192"/>
    </row>
    <row r="64" spans="1:21" s="218" customFormat="1">
      <c r="A64" s="263">
        <v>4</v>
      </c>
      <c r="B64" s="1128" t="s">
        <v>7</v>
      </c>
      <c r="C64" s="244">
        <v>4.391</v>
      </c>
      <c r="D64" s="244">
        <f t="shared" si="9"/>
        <v>1.3172999999999999</v>
      </c>
      <c r="E64" s="303"/>
      <c r="F64" s="303"/>
      <c r="G64" s="244"/>
      <c r="H64" s="244"/>
      <c r="I64" s="315"/>
      <c r="J64" s="315">
        <v>1</v>
      </c>
      <c r="K64" s="315"/>
      <c r="L64" s="315">
        <v>1</v>
      </c>
      <c r="M64" s="1129">
        <v>1</v>
      </c>
      <c r="N64" s="1129"/>
      <c r="O64" s="1144">
        <f t="shared" si="10"/>
        <v>3</v>
      </c>
      <c r="P64" s="316"/>
      <c r="Q64" s="316"/>
      <c r="R64" s="192"/>
      <c r="S64" s="192"/>
      <c r="T64" s="192"/>
    </row>
    <row r="65" spans="1:27" s="218" customFormat="1">
      <c r="A65" s="263">
        <v>5</v>
      </c>
      <c r="B65" s="1128" t="s">
        <v>35</v>
      </c>
      <c r="C65" s="244"/>
      <c r="D65" s="244">
        <f t="shared" si="9"/>
        <v>0</v>
      </c>
      <c r="E65" s="303"/>
      <c r="F65" s="303"/>
      <c r="G65" s="244"/>
      <c r="H65" s="244"/>
      <c r="I65" s="315"/>
      <c r="J65" s="315"/>
      <c r="K65" s="315"/>
      <c r="L65" s="315"/>
      <c r="M65" s="1129"/>
      <c r="N65" s="1129"/>
      <c r="O65" s="1144">
        <f t="shared" si="10"/>
        <v>0</v>
      </c>
      <c r="P65" s="316"/>
      <c r="Q65" s="316"/>
      <c r="R65" s="192"/>
      <c r="S65" s="192"/>
      <c r="T65" s="192"/>
      <c r="U65" s="192"/>
      <c r="V65" s="192"/>
      <c r="W65" s="192"/>
      <c r="X65" s="192"/>
      <c r="Y65" s="192"/>
      <c r="Z65" s="192"/>
    </row>
    <row r="66" spans="1:27" s="218" customFormat="1">
      <c r="A66" s="263">
        <v>6</v>
      </c>
      <c r="B66" s="1128" t="s">
        <v>36</v>
      </c>
      <c r="C66" s="244">
        <v>2.2000000000000002</v>
      </c>
      <c r="D66" s="244">
        <f t="shared" si="9"/>
        <v>0.66</v>
      </c>
      <c r="E66" s="303"/>
      <c r="F66" s="303"/>
      <c r="G66" s="244"/>
      <c r="H66" s="244"/>
      <c r="I66" s="315"/>
      <c r="J66" s="315"/>
      <c r="K66" s="315"/>
      <c r="L66" s="315">
        <v>1</v>
      </c>
      <c r="M66" s="1129"/>
      <c r="N66" s="1129"/>
      <c r="O66" s="1144">
        <f t="shared" si="10"/>
        <v>1</v>
      </c>
      <c r="P66" s="316"/>
      <c r="Q66" s="316"/>
      <c r="R66" s="192"/>
      <c r="S66" s="192"/>
      <c r="T66" s="192"/>
      <c r="U66" s="192"/>
      <c r="V66" s="192"/>
      <c r="W66" s="192"/>
      <c r="X66" s="192"/>
      <c r="Y66" s="192"/>
      <c r="Z66" s="192"/>
    </row>
    <row r="67" spans="1:27" s="218" customFormat="1">
      <c r="A67" s="263">
        <v>7</v>
      </c>
      <c r="B67" s="1128" t="s">
        <v>12</v>
      </c>
      <c r="C67" s="244">
        <v>3.3</v>
      </c>
      <c r="D67" s="244">
        <f t="shared" si="9"/>
        <v>0.98999999999999988</v>
      </c>
      <c r="E67" s="333"/>
      <c r="F67" s="333"/>
      <c r="G67" s="244"/>
      <c r="H67" s="244"/>
      <c r="I67" s="315"/>
      <c r="J67" s="315"/>
      <c r="K67" s="315"/>
      <c r="L67" s="315"/>
      <c r="M67" s="1129"/>
      <c r="N67" s="1129"/>
      <c r="O67" s="1144">
        <f t="shared" si="10"/>
        <v>0</v>
      </c>
      <c r="P67" s="316"/>
      <c r="Q67" s="316"/>
      <c r="R67" s="192"/>
      <c r="S67" s="192"/>
      <c r="T67" s="192"/>
      <c r="U67" s="192"/>
      <c r="V67" s="192"/>
      <c r="W67" s="192"/>
      <c r="X67" s="192"/>
      <c r="Y67" s="192"/>
      <c r="Z67" s="192"/>
    </row>
    <row r="68" spans="1:27" s="218" customFormat="1">
      <c r="A68" s="263"/>
      <c r="B68" s="1128" t="s">
        <v>4</v>
      </c>
      <c r="C68" s="608">
        <f ca="1">SUM(C61:C73)</f>
        <v>58.900999999999996</v>
      </c>
      <c r="D68" s="608">
        <f ca="1">SUM(D61:D73)</f>
        <v>17.670299999999997</v>
      </c>
      <c r="E68" s="336">
        <v>55.9</v>
      </c>
      <c r="F68" s="336">
        <v>44.72</v>
      </c>
      <c r="G68" s="1181">
        <v>55.9</v>
      </c>
      <c r="H68" s="1181">
        <v>44.72</v>
      </c>
      <c r="I68" s="373">
        <f t="shared" ref="I68:N68" ca="1" si="11">SUM(I61:I73)</f>
        <v>0</v>
      </c>
      <c r="J68" s="453">
        <f t="shared" ca="1" si="11"/>
        <v>10</v>
      </c>
      <c r="K68" s="453">
        <f t="shared" ca="1" si="11"/>
        <v>0</v>
      </c>
      <c r="L68" s="453">
        <f t="shared" ca="1" si="11"/>
        <v>6</v>
      </c>
      <c r="M68" s="453">
        <f t="shared" ca="1" si="11"/>
        <v>10</v>
      </c>
      <c r="N68" s="453">
        <f t="shared" ca="1" si="11"/>
        <v>4</v>
      </c>
      <c r="O68" s="453">
        <f>SUM(O61:O67)</f>
        <v>27</v>
      </c>
      <c r="P68" s="316"/>
      <c r="Q68" s="316"/>
      <c r="R68" s="192"/>
      <c r="S68" s="192"/>
      <c r="T68" s="192"/>
      <c r="U68" s="192"/>
      <c r="V68" s="192"/>
      <c r="W68" s="192"/>
      <c r="X68" s="192"/>
      <c r="Y68" s="192"/>
      <c r="Z68" s="192"/>
    </row>
    <row r="69" spans="1:27" s="218" customFormat="1" ht="63.75">
      <c r="A69" s="1124" t="s">
        <v>37</v>
      </c>
      <c r="B69" s="1123" t="s">
        <v>38</v>
      </c>
      <c r="C69" s="342" t="s">
        <v>112</v>
      </c>
      <c r="D69" s="343" t="s">
        <v>113</v>
      </c>
      <c r="E69" s="278" t="s">
        <v>57</v>
      </c>
      <c r="F69" s="279"/>
      <c r="G69" s="276" t="s">
        <v>101</v>
      </c>
      <c r="H69" s="283"/>
      <c r="I69" s="1124"/>
      <c r="J69" s="1141"/>
      <c r="K69" s="1142"/>
      <c r="L69" s="1143"/>
      <c r="M69" s="1124"/>
      <c r="N69" s="1124"/>
      <c r="O69" s="1145"/>
      <c r="P69" s="316"/>
      <c r="Q69" s="316"/>
      <c r="R69" s="192"/>
      <c r="S69" s="192"/>
      <c r="T69" s="192"/>
      <c r="U69" s="192"/>
      <c r="V69" s="192"/>
      <c r="W69" s="192"/>
      <c r="X69" s="192"/>
      <c r="Y69" s="192"/>
      <c r="Z69" s="192"/>
    </row>
    <row r="70" spans="1:27" s="218" customFormat="1">
      <c r="A70" s="263">
        <v>1</v>
      </c>
      <c r="B70" s="1128" t="s">
        <v>22</v>
      </c>
      <c r="C70" s="232" t="s">
        <v>3</v>
      </c>
      <c r="D70" s="343"/>
      <c r="E70" s="295"/>
      <c r="F70" s="295"/>
      <c r="G70" s="232"/>
      <c r="H70" s="232"/>
      <c r="I70" s="1146"/>
      <c r="J70" s="427"/>
      <c r="K70" s="1147"/>
      <c r="L70" s="427"/>
      <c r="M70" s="263"/>
      <c r="N70" s="263"/>
      <c r="O70" s="263"/>
      <c r="P70" s="316"/>
      <c r="Q70" s="316"/>
      <c r="R70" s="192"/>
      <c r="S70" s="192"/>
      <c r="T70" s="192"/>
      <c r="U70" s="192"/>
      <c r="V70" s="192"/>
      <c r="W70" s="192"/>
      <c r="X70" s="192"/>
      <c r="Y70" s="192"/>
      <c r="Z70" s="192"/>
    </row>
    <row r="71" spans="1:27" s="202" customFormat="1">
      <c r="A71" s="263">
        <v>2</v>
      </c>
      <c r="B71" s="1128" t="s">
        <v>20</v>
      </c>
      <c r="C71" s="350"/>
      <c r="D71" s="351"/>
      <c r="E71" s="352"/>
      <c r="F71" s="353"/>
      <c r="G71" s="356"/>
      <c r="H71" s="357"/>
      <c r="I71" s="1146"/>
      <c r="J71" s="427"/>
      <c r="K71" s="1147"/>
      <c r="L71" s="427"/>
      <c r="M71" s="263"/>
      <c r="N71" s="263"/>
      <c r="O71" s="263"/>
      <c r="P71" s="374"/>
      <c r="Q71" s="1148"/>
      <c r="R71" s="192"/>
      <c r="S71" s="192"/>
      <c r="T71" s="192"/>
      <c r="U71" s="192"/>
      <c r="V71" s="192"/>
      <c r="W71" s="192"/>
      <c r="X71" s="192"/>
      <c r="Y71" s="192"/>
      <c r="Z71" s="192"/>
    </row>
    <row r="72" spans="1:27" s="218" customFormat="1">
      <c r="A72" s="263">
        <v>3</v>
      </c>
      <c r="B72" s="1128" t="s">
        <v>24</v>
      </c>
      <c r="C72" s="358">
        <v>3</v>
      </c>
      <c r="D72" s="351">
        <v>9</v>
      </c>
      <c r="E72" s="359"/>
      <c r="F72" s="360"/>
      <c r="G72" s="363"/>
      <c r="H72" s="364"/>
      <c r="I72" s="1146"/>
      <c r="J72" s="427"/>
      <c r="K72" s="1147"/>
      <c r="L72" s="427"/>
      <c r="M72" s="263"/>
      <c r="N72" s="263"/>
      <c r="O72" s="263"/>
      <c r="P72" s="374"/>
      <c r="Q72" s="1148"/>
      <c r="R72" s="192"/>
      <c r="S72" s="192"/>
      <c r="T72" s="192"/>
      <c r="U72" s="192"/>
      <c r="V72" s="192"/>
      <c r="W72" s="192"/>
      <c r="X72" s="192"/>
      <c r="Y72" s="192"/>
      <c r="Z72" s="192"/>
    </row>
    <row r="73" spans="1:27" s="218" customFormat="1">
      <c r="A73" s="263">
        <v>4</v>
      </c>
      <c r="B73" s="1128" t="s">
        <v>26</v>
      </c>
      <c r="C73" s="254">
        <v>1</v>
      </c>
      <c r="D73" s="244">
        <f>+C73*0.3</f>
        <v>0.3</v>
      </c>
      <c r="E73" s="366"/>
      <c r="F73" s="366"/>
      <c r="G73" s="254"/>
      <c r="H73" s="254"/>
      <c r="I73" s="315"/>
      <c r="J73" s="315"/>
      <c r="K73" s="315"/>
      <c r="L73" s="315"/>
      <c r="M73" s="1129">
        <v>3</v>
      </c>
      <c r="N73" s="1129"/>
      <c r="O73" s="1144">
        <f>J73+I73+K73+L73+M73+N73</f>
        <v>3</v>
      </c>
      <c r="P73" s="316"/>
      <c r="Q73" s="316"/>
      <c r="R73" s="192"/>
      <c r="S73" s="192"/>
      <c r="T73" s="192"/>
      <c r="U73" s="192"/>
      <c r="V73" s="192"/>
      <c r="W73" s="192"/>
      <c r="X73" s="192"/>
      <c r="Y73" s="192"/>
      <c r="Z73" s="192"/>
    </row>
    <row r="74" spans="1:27" s="218" customFormat="1">
      <c r="A74" s="263"/>
      <c r="B74" s="263" t="s">
        <v>4</v>
      </c>
      <c r="C74" s="370">
        <f>SUM(C72)</f>
        <v>3</v>
      </c>
      <c r="D74" s="370">
        <v>3</v>
      </c>
      <c r="E74" s="336">
        <v>17</v>
      </c>
      <c r="F74" s="336">
        <v>13.6</v>
      </c>
      <c r="G74" s="1181">
        <v>17</v>
      </c>
      <c r="H74" s="1181">
        <v>13.6</v>
      </c>
      <c r="I74" s="373"/>
      <c r="J74" s="453">
        <f t="shared" ref="J74:N74" si="12">SUM(J70:J73)</f>
        <v>0</v>
      </c>
      <c r="K74" s="453">
        <f t="shared" si="12"/>
        <v>0</v>
      </c>
      <c r="L74" s="453">
        <f t="shared" si="12"/>
        <v>0</v>
      </c>
      <c r="M74" s="453">
        <f t="shared" si="12"/>
        <v>3</v>
      </c>
      <c r="N74" s="453">
        <f t="shared" si="12"/>
        <v>0</v>
      </c>
      <c r="O74" s="453">
        <f>SUM(O70:O73)</f>
        <v>3</v>
      </c>
      <c r="P74" s="374"/>
      <c r="Q74" s="374"/>
      <c r="R74" s="192"/>
      <c r="S74" s="192"/>
      <c r="T74" s="192"/>
      <c r="U74" s="192"/>
      <c r="V74" s="192"/>
      <c r="W74" s="192"/>
      <c r="X74" s="192"/>
      <c r="Y74" s="192"/>
      <c r="Z74" s="192"/>
    </row>
    <row r="75" spans="1:27" s="218" customFormat="1">
      <c r="A75" s="157"/>
      <c r="B75" s="377"/>
      <c r="C75" s="375"/>
      <c r="D75" s="375"/>
      <c r="E75" s="375"/>
      <c r="F75" s="375"/>
      <c r="G75" s="375"/>
      <c r="H75" s="375"/>
      <c r="I75" s="157"/>
      <c r="J75" s="157"/>
      <c r="K75" s="273"/>
      <c r="L75" s="379"/>
      <c r="M75" s="380"/>
      <c r="N75" s="157"/>
      <c r="O75" s="157"/>
      <c r="P75" s="157"/>
      <c r="Q75" s="192"/>
      <c r="R75" s="192"/>
      <c r="S75" s="192"/>
      <c r="T75" s="192"/>
      <c r="U75" s="192"/>
      <c r="V75" s="192"/>
      <c r="W75" s="192"/>
      <c r="X75" s="192"/>
      <c r="Y75" s="192"/>
      <c r="Z75" s="192"/>
    </row>
    <row r="76" spans="1:27" s="218" customFormat="1">
      <c r="A76" s="157"/>
      <c r="B76" s="377"/>
      <c r="C76" s="375"/>
      <c r="D76" s="375"/>
      <c r="E76" s="375"/>
      <c r="F76" s="375"/>
      <c r="G76" s="375"/>
      <c r="H76" s="375"/>
      <c r="I76" s="157"/>
      <c r="J76" s="157"/>
      <c r="K76" s="273"/>
      <c r="L76" s="379"/>
      <c r="M76" s="380"/>
      <c r="N76" s="157"/>
      <c r="O76" s="157"/>
      <c r="P76" s="157"/>
      <c r="Q76" s="192"/>
      <c r="R76" s="192"/>
      <c r="S76" s="192"/>
      <c r="T76" s="192"/>
      <c r="U76" s="192"/>
      <c r="V76" s="192"/>
      <c r="W76" s="192"/>
      <c r="X76" s="192"/>
      <c r="Y76" s="192"/>
      <c r="Z76" s="192"/>
    </row>
    <row r="77" spans="1:27" s="218" customFormat="1">
      <c r="A77" s="157"/>
      <c r="B77" s="157"/>
      <c r="C77" s="375"/>
      <c r="D77" s="375"/>
      <c r="E77" s="375"/>
      <c r="F77" s="375"/>
      <c r="G77" s="375"/>
      <c r="H77" s="375"/>
      <c r="I77" s="157"/>
      <c r="J77" s="157"/>
      <c r="K77" s="273"/>
      <c r="L77" s="379"/>
      <c r="M77" s="380"/>
      <c r="N77" s="157"/>
      <c r="O77" s="157"/>
      <c r="P77" s="157"/>
      <c r="Q77" s="192"/>
      <c r="R77" s="192"/>
      <c r="S77" s="192"/>
      <c r="T77" s="192"/>
      <c r="U77" s="192"/>
      <c r="V77" s="192"/>
      <c r="W77" s="192"/>
      <c r="X77" s="192"/>
      <c r="Y77" s="192"/>
      <c r="Z77" s="192"/>
      <c r="AA77" s="192"/>
    </row>
    <row r="78" spans="1:27" s="218" customFormat="1">
      <c r="A78" s="157"/>
      <c r="B78" s="157"/>
      <c r="C78" s="375"/>
      <c r="D78" s="375"/>
      <c r="E78" s="375"/>
      <c r="F78" s="375"/>
      <c r="G78" s="375"/>
      <c r="H78" s="375"/>
      <c r="I78" s="157"/>
      <c r="J78" s="157"/>
      <c r="K78" s="273"/>
      <c r="L78" s="379"/>
      <c r="M78" s="380"/>
      <c r="N78" s="157"/>
      <c r="O78" s="157"/>
      <c r="P78" s="157"/>
      <c r="Q78" s="192"/>
      <c r="R78" s="192"/>
      <c r="S78" s="192"/>
      <c r="T78" s="192"/>
      <c r="U78" s="192"/>
      <c r="V78" s="192"/>
      <c r="W78" s="192"/>
      <c r="X78" s="192"/>
      <c r="Y78" s="192"/>
      <c r="Z78" s="192"/>
      <c r="AA78" s="192"/>
    </row>
    <row r="79" spans="1:27" s="218" customFormat="1">
      <c r="A79" s="157"/>
      <c r="B79" s="157"/>
      <c r="C79" s="375"/>
      <c r="D79" s="273"/>
      <c r="E79" s="375"/>
      <c r="F79" s="273"/>
      <c r="G79" s="157"/>
      <c r="H79" s="192"/>
      <c r="I79" s="157"/>
      <c r="J79" s="157"/>
      <c r="K79" s="273"/>
      <c r="L79" s="379"/>
      <c r="M79" s="380"/>
      <c r="N79" s="157"/>
      <c r="O79" s="157"/>
      <c r="P79" s="157"/>
      <c r="Q79" s="192"/>
      <c r="R79" s="192"/>
      <c r="S79" s="192"/>
      <c r="T79" s="192"/>
      <c r="U79" s="192"/>
      <c r="V79" s="192"/>
      <c r="W79" s="192"/>
      <c r="X79" s="192"/>
      <c r="Y79" s="192"/>
      <c r="Z79" s="192"/>
      <c r="AA79" s="192"/>
    </row>
    <row r="80" spans="1:27" s="218" customFormat="1">
      <c r="A80" s="157"/>
      <c r="B80" s="157"/>
      <c r="C80" s="157"/>
      <c r="D80" s="192"/>
      <c r="E80" s="157"/>
      <c r="F80" s="157"/>
      <c r="G80" s="273"/>
      <c r="H80" s="379"/>
      <c r="I80" s="157"/>
      <c r="J80" s="157"/>
      <c r="K80" s="273"/>
      <c r="L80" s="379"/>
      <c r="M80" s="380"/>
      <c r="N80" s="157"/>
      <c r="O80" s="157"/>
      <c r="P80" s="157"/>
      <c r="Q80" s="192"/>
      <c r="R80" s="192"/>
      <c r="S80" s="192"/>
      <c r="T80" s="192"/>
      <c r="U80" s="192"/>
      <c r="V80" s="192"/>
      <c r="W80" s="192"/>
      <c r="X80" s="192"/>
      <c r="Y80" s="192"/>
      <c r="Z80" s="192"/>
      <c r="AA80" s="192"/>
    </row>
    <row r="81" spans="1:27" s="218" customFormat="1">
      <c r="A81" s="157"/>
      <c r="B81" s="157"/>
      <c r="C81" s="157"/>
      <c r="D81" s="192"/>
      <c r="E81" s="157"/>
      <c r="F81" s="157"/>
      <c r="G81" s="273"/>
      <c r="H81" s="379"/>
      <c r="I81" s="157"/>
      <c r="J81" s="157"/>
      <c r="K81" s="273"/>
      <c r="L81" s="379"/>
      <c r="M81" s="380"/>
      <c r="N81" s="157"/>
      <c r="O81" s="157"/>
      <c r="P81" s="157"/>
      <c r="Q81" s="192"/>
      <c r="R81" s="192"/>
      <c r="S81" s="192"/>
      <c r="T81" s="192"/>
      <c r="U81" s="192"/>
      <c r="V81" s="192"/>
      <c r="W81" s="192"/>
      <c r="X81" s="192"/>
      <c r="Y81" s="192"/>
      <c r="Z81" s="192"/>
      <c r="AA81" s="192"/>
    </row>
    <row r="82" spans="1:27" s="218" customFormat="1">
      <c r="A82" s="157"/>
      <c r="B82" s="157"/>
      <c r="C82" s="157"/>
      <c r="D82" s="192"/>
      <c r="E82" s="157"/>
      <c r="F82" s="157"/>
      <c r="G82" s="273"/>
      <c r="H82" s="379"/>
      <c r="I82" s="380"/>
      <c r="J82" s="157"/>
      <c r="K82" s="157"/>
      <c r="L82" s="157"/>
      <c r="M82" s="192"/>
      <c r="N82" s="192"/>
      <c r="O82" s="192"/>
      <c r="P82" s="192"/>
      <c r="Q82" s="192"/>
      <c r="R82" s="192"/>
      <c r="S82" s="192"/>
      <c r="T82" s="192"/>
      <c r="U82" s="192"/>
      <c r="V82" s="192"/>
      <c r="W82" s="192"/>
      <c r="X82" s="192"/>
      <c r="Y82" s="192"/>
      <c r="Z82" s="192"/>
      <c r="AA82" s="192"/>
    </row>
    <row r="83" spans="1:27" s="218" customFormat="1">
      <c r="A83" s="157"/>
      <c r="B83" s="157"/>
      <c r="C83" s="157"/>
      <c r="D83" s="192"/>
      <c r="E83" s="157"/>
      <c r="F83" s="157"/>
      <c r="G83" s="273"/>
      <c r="H83" s="379"/>
      <c r="I83" s="380"/>
      <c r="J83" s="157"/>
      <c r="K83" s="157"/>
      <c r="L83" s="157"/>
      <c r="M83" s="192"/>
      <c r="N83" s="192"/>
      <c r="O83" s="192"/>
      <c r="P83" s="192"/>
      <c r="Q83" s="192"/>
      <c r="R83" s="192"/>
      <c r="S83" s="192"/>
      <c r="T83" s="192"/>
      <c r="U83" s="192"/>
      <c r="V83" s="192"/>
      <c r="W83" s="192"/>
      <c r="X83" s="192"/>
      <c r="Y83" s="192"/>
      <c r="Z83" s="192"/>
      <c r="AA83" s="192"/>
    </row>
    <row r="84" spans="1:27" s="218" customFormat="1">
      <c r="A84" s="157"/>
      <c r="B84" s="157"/>
      <c r="C84" s="157"/>
      <c r="D84" s="192"/>
      <c r="E84" s="157"/>
      <c r="F84" s="157"/>
      <c r="G84" s="273"/>
      <c r="H84" s="379"/>
      <c r="I84" s="380"/>
      <c r="J84" s="157"/>
      <c r="K84" s="157"/>
      <c r="L84" s="157"/>
      <c r="M84" s="192"/>
      <c r="N84" s="192"/>
      <c r="O84" s="192"/>
      <c r="P84" s="192"/>
      <c r="Q84" s="192"/>
      <c r="R84" s="192"/>
      <c r="S84" s="192"/>
      <c r="T84" s="192"/>
      <c r="U84" s="192"/>
      <c r="V84" s="192"/>
      <c r="W84" s="192"/>
    </row>
    <row r="85" spans="1:27" s="218" customFormat="1">
      <c r="A85" s="157"/>
      <c r="B85" s="157"/>
      <c r="C85" s="157"/>
      <c r="D85" s="192"/>
      <c r="E85" s="157"/>
      <c r="F85" s="157"/>
      <c r="G85" s="273"/>
      <c r="H85" s="379"/>
      <c r="I85" s="380"/>
      <c r="J85" s="157"/>
      <c r="K85" s="157"/>
      <c r="L85" s="157"/>
      <c r="M85" s="192"/>
      <c r="N85" s="192"/>
      <c r="O85" s="192"/>
      <c r="P85" s="192"/>
      <c r="Q85" s="192"/>
      <c r="R85" s="192"/>
      <c r="S85" s="192"/>
      <c r="T85" s="192"/>
      <c r="U85" s="192"/>
      <c r="V85" s="192"/>
      <c r="W85" s="192"/>
    </row>
    <row r="86" spans="1:27" s="218" customFormat="1">
      <c r="A86" s="157"/>
      <c r="B86" s="157"/>
      <c r="C86" s="157"/>
      <c r="D86" s="192"/>
      <c r="E86" s="157"/>
      <c r="F86" s="157"/>
      <c r="G86" s="273"/>
      <c r="H86" s="379"/>
      <c r="I86" s="380"/>
      <c r="J86" s="157"/>
      <c r="K86" s="157"/>
      <c r="L86" s="157"/>
      <c r="M86" s="192"/>
      <c r="N86" s="192"/>
      <c r="O86" s="192"/>
      <c r="P86" s="192"/>
      <c r="Q86" s="192"/>
      <c r="R86" s="192"/>
      <c r="S86" s="192"/>
      <c r="T86" s="192"/>
      <c r="U86" s="192"/>
      <c r="V86" s="192"/>
      <c r="W86" s="192"/>
    </row>
    <row r="87" spans="1:27" s="218" customFormat="1">
      <c r="A87" s="157"/>
      <c r="B87" s="157"/>
      <c r="C87" s="157"/>
      <c r="D87" s="192"/>
      <c r="E87" s="157"/>
      <c r="F87" s="157"/>
      <c r="G87" s="273"/>
      <c r="H87" s="379"/>
      <c r="I87" s="380"/>
      <c r="J87" s="157"/>
      <c r="K87" s="157"/>
      <c r="L87" s="157"/>
      <c r="M87" s="192"/>
      <c r="N87" s="192"/>
      <c r="O87" s="192"/>
      <c r="P87" s="192"/>
      <c r="Q87" s="192"/>
      <c r="R87" s="192"/>
      <c r="S87" s="192"/>
      <c r="T87" s="192"/>
      <c r="U87" s="192"/>
      <c r="V87" s="192"/>
      <c r="W87" s="192"/>
    </row>
    <row r="88" spans="1:27" s="218" customFormat="1">
      <c r="A88" s="157"/>
      <c r="B88" s="157"/>
      <c r="C88" s="375"/>
      <c r="D88" s="273"/>
      <c r="E88" s="375"/>
      <c r="F88" s="273"/>
      <c r="G88" s="157"/>
      <c r="H88" s="192"/>
      <c r="I88" s="380"/>
      <c r="J88" s="157"/>
      <c r="K88" s="157"/>
      <c r="L88" s="157"/>
      <c r="M88" s="192"/>
      <c r="N88" s="192"/>
      <c r="O88" s="192"/>
      <c r="P88" s="192"/>
      <c r="Q88" s="192"/>
      <c r="R88" s="192"/>
      <c r="S88" s="192"/>
      <c r="T88" s="192"/>
      <c r="U88" s="192"/>
      <c r="V88" s="192"/>
      <c r="W88" s="192"/>
    </row>
    <row r="89" spans="1:27" s="218" customFormat="1">
      <c r="A89" s="157"/>
      <c r="B89" s="157"/>
      <c r="C89" s="375"/>
      <c r="D89" s="273"/>
      <c r="E89" s="375"/>
      <c r="F89" s="273"/>
      <c r="G89" s="157"/>
      <c r="H89" s="192"/>
      <c r="I89" s="380"/>
      <c r="J89" s="157"/>
      <c r="K89" s="157"/>
      <c r="L89" s="157"/>
      <c r="M89" s="192"/>
      <c r="N89" s="192"/>
      <c r="O89" s="192"/>
      <c r="P89" s="192"/>
      <c r="Q89" s="192"/>
      <c r="R89" s="192"/>
      <c r="S89" s="192"/>
      <c r="T89" s="192"/>
      <c r="U89" s="192"/>
      <c r="V89" s="192"/>
      <c r="W89" s="192"/>
    </row>
    <row r="90" spans="1:27" s="218" customFormat="1">
      <c r="A90" s="157"/>
      <c r="B90" s="157"/>
      <c r="C90" s="375"/>
      <c r="D90" s="273"/>
      <c r="E90" s="375"/>
      <c r="F90" s="273"/>
      <c r="G90" s="157"/>
      <c r="H90" s="192"/>
      <c r="I90" s="157"/>
      <c r="J90" s="157"/>
      <c r="K90" s="273"/>
      <c r="L90" s="379"/>
      <c r="M90" s="380"/>
      <c r="N90" s="157"/>
      <c r="O90" s="157"/>
      <c r="P90" s="157"/>
      <c r="Q90" s="192"/>
      <c r="R90" s="192"/>
      <c r="S90" s="192"/>
      <c r="T90" s="192"/>
      <c r="U90" s="192"/>
      <c r="V90" s="192"/>
      <c r="W90" s="192"/>
    </row>
    <row r="91" spans="1:27" s="218" customFormat="1">
      <c r="A91" s="157"/>
      <c r="B91" s="157"/>
      <c r="C91" s="375"/>
      <c r="D91" s="273"/>
      <c r="E91" s="375"/>
      <c r="F91" s="273"/>
      <c r="G91" s="157"/>
      <c r="H91" s="192"/>
      <c r="I91" s="375"/>
      <c r="J91" s="273"/>
      <c r="K91" s="157"/>
      <c r="L91" s="157"/>
      <c r="M91" s="273"/>
      <c r="N91" s="379"/>
      <c r="O91" s="379"/>
      <c r="P91" s="379"/>
      <c r="Q91" s="192"/>
      <c r="R91" s="192"/>
      <c r="S91" s="192"/>
      <c r="T91" s="192"/>
      <c r="U91" s="192"/>
      <c r="V91" s="192"/>
      <c r="W91" s="192"/>
    </row>
    <row r="92" spans="1:27" s="218" customFormat="1">
      <c r="A92" s="157"/>
      <c r="B92" s="157"/>
      <c r="C92" s="375"/>
      <c r="D92" s="273"/>
      <c r="E92" s="375"/>
      <c r="F92" s="273"/>
      <c r="G92" s="157"/>
      <c r="H92" s="192"/>
      <c r="I92" s="375"/>
      <c r="J92" s="273"/>
      <c r="K92" s="157"/>
      <c r="L92" s="157"/>
      <c r="M92" s="273"/>
      <c r="N92" s="379"/>
      <c r="O92" s="379"/>
      <c r="P92" s="379"/>
      <c r="Q92" s="192"/>
      <c r="R92" s="192"/>
      <c r="S92" s="192"/>
      <c r="T92" s="192"/>
      <c r="U92" s="192"/>
      <c r="V92" s="192"/>
      <c r="W92" s="192"/>
      <c r="X92" s="192"/>
      <c r="Y92" s="192"/>
      <c r="Z92" s="192"/>
      <c r="AA92" s="192"/>
    </row>
    <row r="93" spans="1:27" s="218" customFormat="1">
      <c r="A93" s="157"/>
      <c r="B93" s="157"/>
      <c r="C93" s="375"/>
      <c r="D93" s="273"/>
      <c r="E93" s="375"/>
      <c r="F93" s="273"/>
      <c r="G93" s="157"/>
      <c r="H93" s="192"/>
      <c r="I93" s="375"/>
      <c r="J93" s="273"/>
      <c r="K93" s="157"/>
      <c r="L93" s="157"/>
      <c r="M93" s="273"/>
      <c r="N93" s="379"/>
      <c r="O93" s="379"/>
      <c r="P93" s="379"/>
      <c r="Q93" s="192"/>
      <c r="R93" s="192"/>
      <c r="S93" s="192"/>
      <c r="T93" s="192"/>
      <c r="U93" s="192"/>
      <c r="V93" s="192"/>
      <c r="W93" s="192"/>
      <c r="X93" s="192"/>
      <c r="Y93" s="192"/>
      <c r="Z93" s="192"/>
      <c r="AA93" s="192"/>
    </row>
    <row r="94" spans="1:27" s="218" customFormat="1">
      <c r="A94" s="157"/>
      <c r="B94" s="157"/>
      <c r="C94" s="375"/>
      <c r="D94" s="273"/>
      <c r="E94" s="375"/>
      <c r="F94" s="273"/>
      <c r="G94" s="157"/>
      <c r="H94" s="192"/>
      <c r="I94" s="375"/>
      <c r="J94" s="273"/>
      <c r="K94" s="157"/>
      <c r="L94" s="157"/>
      <c r="M94" s="273"/>
      <c r="N94" s="379"/>
      <c r="O94" s="379"/>
      <c r="P94" s="379"/>
      <c r="Q94" s="192"/>
      <c r="R94" s="192"/>
      <c r="S94" s="192"/>
      <c r="T94" s="192"/>
      <c r="U94" s="192"/>
      <c r="V94" s="192"/>
      <c r="W94" s="192"/>
      <c r="X94" s="192"/>
      <c r="Y94" s="192"/>
      <c r="Z94" s="192"/>
      <c r="AA94" s="192"/>
    </row>
    <row r="95" spans="1:27" s="218" customFormat="1">
      <c r="A95" s="157"/>
      <c r="B95" s="157"/>
      <c r="C95" s="375"/>
      <c r="D95" s="375"/>
      <c r="E95" s="375"/>
      <c r="F95" s="375"/>
      <c r="G95" s="379"/>
      <c r="H95" s="192"/>
      <c r="I95" s="375"/>
      <c r="J95" s="273"/>
      <c r="K95" s="157"/>
      <c r="L95" s="157"/>
      <c r="M95" s="273"/>
      <c r="N95" s="379"/>
      <c r="O95" s="379"/>
      <c r="P95" s="379"/>
      <c r="Q95" s="192"/>
      <c r="R95" s="192"/>
      <c r="S95" s="192"/>
      <c r="T95" s="192"/>
      <c r="U95" s="192"/>
      <c r="V95" s="192"/>
      <c r="W95" s="192"/>
      <c r="X95" s="192"/>
      <c r="Y95" s="192"/>
      <c r="Z95" s="192"/>
      <c r="AA95" s="192"/>
    </row>
    <row r="96" spans="1:27" s="218" customFormat="1">
      <c r="A96" s="157"/>
      <c r="B96" s="157"/>
      <c r="C96" s="375"/>
      <c r="D96" s="375"/>
      <c r="E96" s="375"/>
      <c r="F96" s="375"/>
      <c r="G96" s="379"/>
      <c r="H96" s="192"/>
      <c r="I96" s="375"/>
      <c r="J96" s="273"/>
      <c r="K96" s="157"/>
      <c r="L96" s="157"/>
      <c r="M96" s="273"/>
      <c r="N96" s="379"/>
      <c r="O96" s="379"/>
      <c r="P96" s="379"/>
      <c r="Q96" s="192"/>
      <c r="R96" s="192"/>
      <c r="S96" s="192"/>
      <c r="T96" s="192"/>
      <c r="U96" s="192"/>
      <c r="V96" s="192"/>
      <c r="W96" s="192"/>
      <c r="X96" s="192"/>
      <c r="Y96" s="192"/>
      <c r="Z96" s="192"/>
      <c r="AA96" s="192"/>
    </row>
    <row r="97" spans="1:27" s="218" customFormat="1">
      <c r="A97" s="157"/>
      <c r="B97" s="157"/>
      <c r="C97" s="375"/>
      <c r="D97" s="375"/>
      <c r="E97" s="375"/>
      <c r="F97" s="375"/>
      <c r="G97" s="379"/>
      <c r="H97" s="192"/>
      <c r="I97" s="375"/>
      <c r="J97" s="273"/>
      <c r="K97" s="157"/>
      <c r="L97" s="157"/>
      <c r="M97" s="273"/>
      <c r="N97" s="379"/>
      <c r="O97" s="379"/>
      <c r="P97" s="379"/>
      <c r="Q97" s="192"/>
      <c r="R97" s="192"/>
      <c r="S97" s="192"/>
      <c r="T97" s="192"/>
      <c r="U97" s="192"/>
      <c r="V97" s="192"/>
      <c r="W97" s="192"/>
      <c r="X97" s="192"/>
      <c r="Y97" s="192"/>
      <c r="Z97" s="192"/>
      <c r="AA97" s="192"/>
    </row>
    <row r="98" spans="1:27" s="218" customFormat="1">
      <c r="A98" s="157"/>
      <c r="B98" s="157"/>
      <c r="C98" s="375"/>
      <c r="D98" s="375"/>
      <c r="E98" s="375"/>
      <c r="F98" s="375"/>
      <c r="G98" s="379"/>
      <c r="H98" s="192"/>
      <c r="I98" s="375"/>
      <c r="J98" s="273"/>
      <c r="K98" s="157"/>
      <c r="L98" s="157"/>
      <c r="M98" s="273"/>
      <c r="N98" s="379"/>
      <c r="O98" s="379"/>
      <c r="P98" s="379"/>
      <c r="Q98" s="192"/>
      <c r="R98" s="192"/>
      <c r="S98" s="192"/>
      <c r="T98" s="192"/>
      <c r="U98" s="192"/>
      <c r="V98" s="192"/>
      <c r="W98" s="192"/>
      <c r="X98" s="192"/>
      <c r="Y98" s="192"/>
      <c r="Z98" s="192"/>
      <c r="AA98" s="192"/>
    </row>
    <row r="99" spans="1:27" s="218" customFormat="1">
      <c r="A99" s="157"/>
      <c r="B99" s="157"/>
      <c r="C99" s="375"/>
      <c r="D99" s="375"/>
      <c r="E99" s="375"/>
      <c r="F99" s="375"/>
      <c r="G99" s="379"/>
      <c r="H99" s="192"/>
      <c r="I99" s="375"/>
      <c r="J99" s="273"/>
      <c r="K99" s="157"/>
      <c r="L99" s="157"/>
      <c r="M99" s="273"/>
      <c r="N99" s="379"/>
      <c r="O99" s="379"/>
      <c r="P99" s="379"/>
      <c r="Q99" s="192"/>
      <c r="R99" s="192"/>
      <c r="S99" s="192"/>
      <c r="T99" s="192"/>
      <c r="U99" s="192"/>
      <c r="V99" s="192"/>
      <c r="W99" s="192"/>
      <c r="X99" s="192"/>
      <c r="Y99" s="192"/>
      <c r="Z99" s="192"/>
      <c r="AA99" s="192"/>
    </row>
    <row r="100" spans="1:27" s="218" customFormat="1">
      <c r="A100" s="157"/>
      <c r="B100" s="157"/>
      <c r="C100" s="375"/>
      <c r="D100" s="375"/>
      <c r="E100" s="375"/>
      <c r="F100" s="375"/>
      <c r="G100" s="379"/>
      <c r="H100" s="192"/>
      <c r="I100" s="375"/>
      <c r="J100" s="273"/>
      <c r="K100" s="157"/>
      <c r="L100" s="157"/>
      <c r="M100" s="273"/>
      <c r="N100" s="379"/>
      <c r="O100" s="379"/>
      <c r="P100" s="379"/>
      <c r="Q100" s="192"/>
      <c r="R100" s="192"/>
      <c r="S100" s="192"/>
      <c r="T100" s="192"/>
      <c r="U100" s="192"/>
      <c r="V100" s="192"/>
      <c r="W100" s="192"/>
      <c r="X100" s="192"/>
      <c r="Y100" s="192"/>
      <c r="Z100" s="192"/>
      <c r="AA100" s="192"/>
    </row>
    <row r="101" spans="1:27" s="218" customFormat="1">
      <c r="A101" s="157"/>
      <c r="B101" s="157"/>
      <c r="C101" s="375"/>
      <c r="D101" s="375"/>
      <c r="E101" s="375"/>
      <c r="F101" s="375"/>
      <c r="G101" s="379"/>
      <c r="H101" s="192"/>
      <c r="I101" s="375"/>
      <c r="J101" s="273"/>
      <c r="K101" s="157"/>
      <c r="L101" s="157"/>
      <c r="M101" s="273"/>
      <c r="N101" s="379"/>
      <c r="O101" s="379"/>
      <c r="P101" s="379"/>
      <c r="Q101" s="192"/>
      <c r="R101" s="192"/>
      <c r="S101" s="192"/>
      <c r="T101" s="192"/>
      <c r="U101" s="192"/>
      <c r="V101" s="192"/>
      <c r="W101" s="192"/>
      <c r="X101" s="192"/>
      <c r="Y101" s="192"/>
      <c r="Z101" s="192"/>
      <c r="AA101" s="192"/>
    </row>
    <row r="102" spans="1:27" s="218" customFormat="1">
      <c r="A102" s="157"/>
      <c r="B102" s="157"/>
      <c r="C102" s="375"/>
      <c r="D102" s="375"/>
      <c r="E102" s="375"/>
      <c r="F102" s="375"/>
      <c r="G102" s="379"/>
      <c r="H102" s="192"/>
      <c r="I102" s="375"/>
      <c r="J102" s="273"/>
      <c r="K102" s="157"/>
      <c r="L102" s="157"/>
      <c r="M102" s="273"/>
      <c r="N102" s="379"/>
      <c r="O102" s="379"/>
      <c r="P102" s="379"/>
      <c r="Q102" s="192"/>
      <c r="R102" s="192"/>
      <c r="S102" s="192"/>
      <c r="T102" s="192"/>
      <c r="U102" s="192"/>
      <c r="V102" s="192"/>
      <c r="W102" s="192"/>
      <c r="X102" s="192"/>
      <c r="Y102" s="192"/>
      <c r="Z102" s="192"/>
      <c r="AA102" s="192"/>
    </row>
    <row r="103" spans="1:27" s="218" customFormat="1">
      <c r="A103" s="157"/>
      <c r="B103" s="157"/>
      <c r="C103" s="375"/>
      <c r="D103" s="375"/>
      <c r="E103" s="375"/>
      <c r="F103" s="375"/>
      <c r="G103" s="379"/>
      <c r="H103" s="192"/>
      <c r="I103" s="375"/>
      <c r="J103" s="273"/>
      <c r="K103" s="157"/>
      <c r="L103" s="157"/>
      <c r="M103" s="273"/>
      <c r="N103" s="379"/>
      <c r="O103" s="379"/>
      <c r="P103" s="379"/>
      <c r="Q103" s="192"/>
      <c r="R103" s="192"/>
      <c r="S103" s="192"/>
      <c r="T103" s="192"/>
      <c r="U103" s="192"/>
      <c r="V103" s="192"/>
      <c r="W103" s="192"/>
      <c r="X103" s="192"/>
      <c r="Y103" s="192"/>
      <c r="Z103" s="192"/>
      <c r="AA103" s="192"/>
    </row>
    <row r="104" spans="1:27" s="218" customFormat="1">
      <c r="A104" s="186"/>
      <c r="B104" s="186"/>
      <c r="C104" s="375"/>
      <c r="D104" s="375"/>
      <c r="E104" s="375"/>
      <c r="F104" s="375"/>
      <c r="G104" s="379"/>
      <c r="H104" s="192"/>
      <c r="I104" s="187"/>
      <c r="J104" s="190"/>
      <c r="K104" s="186"/>
      <c r="L104" s="186"/>
      <c r="M104" s="190"/>
      <c r="N104" s="191"/>
      <c r="O104" s="191"/>
      <c r="P104" s="191"/>
      <c r="Q104" s="192"/>
      <c r="R104" s="192"/>
      <c r="S104" s="192"/>
      <c r="T104" s="192"/>
      <c r="U104" s="192"/>
      <c r="V104" s="192"/>
      <c r="W104" s="192"/>
      <c r="X104" s="192"/>
      <c r="Y104" s="192"/>
      <c r="Z104" s="192"/>
      <c r="AA104" s="192"/>
    </row>
    <row r="105" spans="1:27" s="218" customFormat="1">
      <c r="A105" s="186"/>
      <c r="B105" s="186"/>
      <c r="C105" s="375"/>
      <c r="D105" s="375"/>
      <c r="E105" s="375"/>
      <c r="F105" s="375"/>
      <c r="G105" s="379"/>
      <c r="H105" s="192"/>
      <c r="I105" s="187"/>
      <c r="J105" s="190"/>
      <c r="K105" s="186"/>
      <c r="L105" s="186"/>
      <c r="M105" s="190"/>
      <c r="N105" s="191"/>
      <c r="O105" s="191"/>
      <c r="P105" s="191"/>
      <c r="Q105" s="192"/>
      <c r="R105" s="192"/>
      <c r="S105" s="192"/>
      <c r="T105" s="192"/>
      <c r="U105" s="192"/>
      <c r="V105" s="192"/>
      <c r="W105" s="192"/>
      <c r="X105" s="192"/>
      <c r="Y105" s="192"/>
      <c r="Z105" s="192"/>
      <c r="AA105" s="192"/>
    </row>
    <row r="106" spans="1:27">
      <c r="C106" s="375"/>
      <c r="D106" s="375"/>
      <c r="E106" s="375"/>
      <c r="F106" s="375"/>
      <c r="G106" s="379"/>
    </row>
    <row r="107" spans="1:27">
      <c r="C107" s="375"/>
      <c r="D107" s="375"/>
      <c r="E107" s="375"/>
      <c r="F107" s="375"/>
      <c r="G107" s="379"/>
    </row>
  </sheetData>
  <mergeCells count="4">
    <mergeCell ref="I5:O5"/>
    <mergeCell ref="I6:O6"/>
    <mergeCell ref="I42:O42"/>
    <mergeCell ref="I58:O58"/>
  </mergeCells>
  <pageMargins left="0.23622047244094491" right="0.15748031496062992" top="0.31496062992125984" bottom="0.23622047244094491" header="0.31496062992125984" footer="0.15748031496062992"/>
  <pageSetup paperSize="9" scale="8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9"/>
  <sheetViews>
    <sheetView workbookViewId="0">
      <selection activeCell="J66" sqref="J66:N73"/>
    </sheetView>
  </sheetViews>
  <sheetFormatPr defaultRowHeight="23.25"/>
  <cols>
    <col min="1" max="1" width="5" style="980" customWidth="1"/>
    <col min="2" max="2" width="25.5703125" style="980" bestFit="1" customWidth="1"/>
    <col min="3" max="6" width="6.28515625" style="981" customWidth="1"/>
    <col min="7" max="7" width="5.85546875" style="982" customWidth="1"/>
    <col min="8" max="8" width="5.85546875" style="192" customWidth="1"/>
    <col min="9" max="9" width="7.140625" style="980" customWidth="1"/>
    <col min="10" max="10" width="6.42578125" style="980" customWidth="1"/>
    <col min="11" max="14" width="7.140625" style="980" customWidth="1"/>
    <col min="15" max="15" width="6.28515625" style="980" customWidth="1"/>
    <col min="16" max="16" width="0" style="980" hidden="1" customWidth="1"/>
    <col min="17" max="17" width="6.42578125" style="980" customWidth="1"/>
    <col min="18" max="256" width="9" style="980"/>
    <col min="257" max="257" width="5" style="980" customWidth="1"/>
    <col min="258" max="258" width="25.5703125" style="980" bestFit="1" customWidth="1"/>
    <col min="259" max="262" width="6.28515625" style="980" customWidth="1"/>
    <col min="263" max="264" width="5.85546875" style="980" customWidth="1"/>
    <col min="265" max="271" width="7.140625" style="980" customWidth="1"/>
    <col min="272" max="512" width="9" style="980"/>
    <col min="513" max="513" width="5" style="980" customWidth="1"/>
    <col min="514" max="514" width="25.5703125" style="980" bestFit="1" customWidth="1"/>
    <col min="515" max="518" width="6.28515625" style="980" customWidth="1"/>
    <col min="519" max="520" width="5.85546875" style="980" customWidth="1"/>
    <col min="521" max="527" width="7.140625" style="980" customWidth="1"/>
    <col min="528" max="768" width="9" style="980"/>
    <col min="769" max="769" width="5" style="980" customWidth="1"/>
    <col min="770" max="770" width="25.5703125" style="980" bestFit="1" customWidth="1"/>
    <col min="771" max="774" width="6.28515625" style="980" customWidth="1"/>
    <col min="775" max="776" width="5.85546875" style="980" customWidth="1"/>
    <col min="777" max="783" width="7.140625" style="980" customWidth="1"/>
    <col min="784" max="1024" width="9" style="980"/>
    <col min="1025" max="1025" width="5" style="980" customWidth="1"/>
    <col min="1026" max="1026" width="25.5703125" style="980" bestFit="1" customWidth="1"/>
    <col min="1027" max="1030" width="6.28515625" style="980" customWidth="1"/>
    <col min="1031" max="1032" width="5.85546875" style="980" customWidth="1"/>
    <col min="1033" max="1039" width="7.140625" style="980" customWidth="1"/>
    <col min="1040" max="1280" width="9" style="980"/>
    <col min="1281" max="1281" width="5" style="980" customWidth="1"/>
    <col min="1282" max="1282" width="25.5703125" style="980" bestFit="1" customWidth="1"/>
    <col min="1283" max="1286" width="6.28515625" style="980" customWidth="1"/>
    <col min="1287" max="1288" width="5.85546875" style="980" customWidth="1"/>
    <col min="1289" max="1295" width="7.140625" style="980" customWidth="1"/>
    <col min="1296" max="1536" width="9" style="980"/>
    <col min="1537" max="1537" width="5" style="980" customWidth="1"/>
    <col min="1538" max="1538" width="25.5703125" style="980" bestFit="1" customWidth="1"/>
    <col min="1539" max="1542" width="6.28515625" style="980" customWidth="1"/>
    <col min="1543" max="1544" width="5.85546875" style="980" customWidth="1"/>
    <col min="1545" max="1551" width="7.140625" style="980" customWidth="1"/>
    <col min="1552" max="1792" width="9" style="980"/>
    <col min="1793" max="1793" width="5" style="980" customWidth="1"/>
    <col min="1794" max="1794" width="25.5703125" style="980" bestFit="1" customWidth="1"/>
    <col min="1795" max="1798" width="6.28515625" style="980" customWidth="1"/>
    <col min="1799" max="1800" width="5.85546875" style="980" customWidth="1"/>
    <col min="1801" max="1807" width="7.140625" style="980" customWidth="1"/>
    <col min="1808" max="2048" width="9" style="980"/>
    <col min="2049" max="2049" width="5" style="980" customWidth="1"/>
    <col min="2050" max="2050" width="25.5703125" style="980" bestFit="1" customWidth="1"/>
    <col min="2051" max="2054" width="6.28515625" style="980" customWidth="1"/>
    <col min="2055" max="2056" width="5.85546875" style="980" customWidth="1"/>
    <col min="2057" max="2063" width="7.140625" style="980" customWidth="1"/>
    <col min="2064" max="2304" width="9" style="980"/>
    <col min="2305" max="2305" width="5" style="980" customWidth="1"/>
    <col min="2306" max="2306" width="25.5703125" style="980" bestFit="1" customWidth="1"/>
    <col min="2307" max="2310" width="6.28515625" style="980" customWidth="1"/>
    <col min="2311" max="2312" width="5.85546875" style="980" customWidth="1"/>
    <col min="2313" max="2319" width="7.140625" style="980" customWidth="1"/>
    <col min="2320" max="2560" width="9" style="980"/>
    <col min="2561" max="2561" width="5" style="980" customWidth="1"/>
    <col min="2562" max="2562" width="25.5703125" style="980" bestFit="1" customWidth="1"/>
    <col min="2563" max="2566" width="6.28515625" style="980" customWidth="1"/>
    <col min="2567" max="2568" width="5.85546875" style="980" customWidth="1"/>
    <col min="2569" max="2575" width="7.140625" style="980" customWidth="1"/>
    <col min="2576" max="2816" width="9" style="980"/>
    <col min="2817" max="2817" width="5" style="980" customWidth="1"/>
    <col min="2818" max="2818" width="25.5703125" style="980" bestFit="1" customWidth="1"/>
    <col min="2819" max="2822" width="6.28515625" style="980" customWidth="1"/>
    <col min="2823" max="2824" width="5.85546875" style="980" customWidth="1"/>
    <col min="2825" max="2831" width="7.140625" style="980" customWidth="1"/>
    <col min="2832" max="3072" width="9" style="980"/>
    <col min="3073" max="3073" width="5" style="980" customWidth="1"/>
    <col min="3074" max="3074" width="25.5703125" style="980" bestFit="1" customWidth="1"/>
    <col min="3075" max="3078" width="6.28515625" style="980" customWidth="1"/>
    <col min="3079" max="3080" width="5.85546875" style="980" customWidth="1"/>
    <col min="3081" max="3087" width="7.140625" style="980" customWidth="1"/>
    <col min="3088" max="3328" width="9" style="980"/>
    <col min="3329" max="3329" width="5" style="980" customWidth="1"/>
    <col min="3330" max="3330" width="25.5703125" style="980" bestFit="1" customWidth="1"/>
    <col min="3331" max="3334" width="6.28515625" style="980" customWidth="1"/>
    <col min="3335" max="3336" width="5.85546875" style="980" customWidth="1"/>
    <col min="3337" max="3343" width="7.140625" style="980" customWidth="1"/>
    <col min="3344" max="3584" width="9" style="980"/>
    <col min="3585" max="3585" width="5" style="980" customWidth="1"/>
    <col min="3586" max="3586" width="25.5703125" style="980" bestFit="1" customWidth="1"/>
    <col min="3587" max="3590" width="6.28515625" style="980" customWidth="1"/>
    <col min="3591" max="3592" width="5.85546875" style="980" customWidth="1"/>
    <col min="3593" max="3599" width="7.140625" style="980" customWidth="1"/>
    <col min="3600" max="3840" width="9" style="980"/>
    <col min="3841" max="3841" width="5" style="980" customWidth="1"/>
    <col min="3842" max="3842" width="25.5703125" style="980" bestFit="1" customWidth="1"/>
    <col min="3843" max="3846" width="6.28515625" style="980" customWidth="1"/>
    <col min="3847" max="3848" width="5.85546875" style="980" customWidth="1"/>
    <col min="3849" max="3855" width="7.140625" style="980" customWidth="1"/>
    <col min="3856" max="4096" width="9" style="980"/>
    <col min="4097" max="4097" width="5" style="980" customWidth="1"/>
    <col min="4098" max="4098" width="25.5703125" style="980" bestFit="1" customWidth="1"/>
    <col min="4099" max="4102" width="6.28515625" style="980" customWidth="1"/>
    <col min="4103" max="4104" width="5.85546875" style="980" customWidth="1"/>
    <col min="4105" max="4111" width="7.140625" style="980" customWidth="1"/>
    <col min="4112" max="4352" width="9" style="980"/>
    <col min="4353" max="4353" width="5" style="980" customWidth="1"/>
    <col min="4354" max="4354" width="25.5703125" style="980" bestFit="1" customWidth="1"/>
    <col min="4355" max="4358" width="6.28515625" style="980" customWidth="1"/>
    <col min="4359" max="4360" width="5.85546875" style="980" customWidth="1"/>
    <col min="4361" max="4367" width="7.140625" style="980" customWidth="1"/>
    <col min="4368" max="4608" width="9" style="980"/>
    <col min="4609" max="4609" width="5" style="980" customWidth="1"/>
    <col min="4610" max="4610" width="25.5703125" style="980" bestFit="1" customWidth="1"/>
    <col min="4611" max="4614" width="6.28515625" style="980" customWidth="1"/>
    <col min="4615" max="4616" width="5.85546875" style="980" customWidth="1"/>
    <col min="4617" max="4623" width="7.140625" style="980" customWidth="1"/>
    <col min="4624" max="4864" width="9" style="980"/>
    <col min="4865" max="4865" width="5" style="980" customWidth="1"/>
    <col min="4866" max="4866" width="25.5703125" style="980" bestFit="1" customWidth="1"/>
    <col min="4867" max="4870" width="6.28515625" style="980" customWidth="1"/>
    <col min="4871" max="4872" width="5.85546875" style="980" customWidth="1"/>
    <col min="4873" max="4879" width="7.140625" style="980" customWidth="1"/>
    <col min="4880" max="5120" width="9" style="980"/>
    <col min="5121" max="5121" width="5" style="980" customWidth="1"/>
    <col min="5122" max="5122" width="25.5703125" style="980" bestFit="1" customWidth="1"/>
    <col min="5123" max="5126" width="6.28515625" style="980" customWidth="1"/>
    <col min="5127" max="5128" width="5.85546875" style="980" customWidth="1"/>
    <col min="5129" max="5135" width="7.140625" style="980" customWidth="1"/>
    <col min="5136" max="5376" width="9" style="980"/>
    <col min="5377" max="5377" width="5" style="980" customWidth="1"/>
    <col min="5378" max="5378" width="25.5703125" style="980" bestFit="1" customWidth="1"/>
    <col min="5379" max="5382" width="6.28515625" style="980" customWidth="1"/>
    <col min="5383" max="5384" width="5.85546875" style="980" customWidth="1"/>
    <col min="5385" max="5391" width="7.140625" style="980" customWidth="1"/>
    <col min="5392" max="5632" width="9" style="980"/>
    <col min="5633" max="5633" width="5" style="980" customWidth="1"/>
    <col min="5634" max="5634" width="25.5703125" style="980" bestFit="1" customWidth="1"/>
    <col min="5635" max="5638" width="6.28515625" style="980" customWidth="1"/>
    <col min="5639" max="5640" width="5.85546875" style="980" customWidth="1"/>
    <col min="5641" max="5647" width="7.140625" style="980" customWidth="1"/>
    <col min="5648" max="5888" width="9" style="980"/>
    <col min="5889" max="5889" width="5" style="980" customWidth="1"/>
    <col min="5890" max="5890" width="25.5703125" style="980" bestFit="1" customWidth="1"/>
    <col min="5891" max="5894" width="6.28515625" style="980" customWidth="1"/>
    <col min="5895" max="5896" width="5.85546875" style="980" customWidth="1"/>
    <col min="5897" max="5903" width="7.140625" style="980" customWidth="1"/>
    <col min="5904" max="6144" width="9" style="980"/>
    <col min="6145" max="6145" width="5" style="980" customWidth="1"/>
    <col min="6146" max="6146" width="25.5703125" style="980" bestFit="1" customWidth="1"/>
    <col min="6147" max="6150" width="6.28515625" style="980" customWidth="1"/>
    <col min="6151" max="6152" width="5.85546875" style="980" customWidth="1"/>
    <col min="6153" max="6159" width="7.140625" style="980" customWidth="1"/>
    <col min="6160" max="6400" width="9" style="980"/>
    <col min="6401" max="6401" width="5" style="980" customWidth="1"/>
    <col min="6402" max="6402" width="25.5703125" style="980" bestFit="1" customWidth="1"/>
    <col min="6403" max="6406" width="6.28515625" style="980" customWidth="1"/>
    <col min="6407" max="6408" width="5.85546875" style="980" customWidth="1"/>
    <col min="6409" max="6415" width="7.140625" style="980" customWidth="1"/>
    <col min="6416" max="6656" width="9" style="980"/>
    <col min="6657" max="6657" width="5" style="980" customWidth="1"/>
    <col min="6658" max="6658" width="25.5703125" style="980" bestFit="1" customWidth="1"/>
    <col min="6659" max="6662" width="6.28515625" style="980" customWidth="1"/>
    <col min="6663" max="6664" width="5.85546875" style="980" customWidth="1"/>
    <col min="6665" max="6671" width="7.140625" style="980" customWidth="1"/>
    <col min="6672" max="6912" width="9" style="980"/>
    <col min="6913" max="6913" width="5" style="980" customWidth="1"/>
    <col min="6914" max="6914" width="25.5703125" style="980" bestFit="1" customWidth="1"/>
    <col min="6915" max="6918" width="6.28515625" style="980" customWidth="1"/>
    <col min="6919" max="6920" width="5.85546875" style="980" customWidth="1"/>
    <col min="6921" max="6927" width="7.140625" style="980" customWidth="1"/>
    <col min="6928" max="7168" width="9" style="980"/>
    <col min="7169" max="7169" width="5" style="980" customWidth="1"/>
    <col min="7170" max="7170" width="25.5703125" style="980" bestFit="1" customWidth="1"/>
    <col min="7171" max="7174" width="6.28515625" style="980" customWidth="1"/>
    <col min="7175" max="7176" width="5.85546875" style="980" customWidth="1"/>
    <col min="7177" max="7183" width="7.140625" style="980" customWidth="1"/>
    <col min="7184" max="7424" width="9" style="980"/>
    <col min="7425" max="7425" width="5" style="980" customWidth="1"/>
    <col min="7426" max="7426" width="25.5703125" style="980" bestFit="1" customWidth="1"/>
    <col min="7427" max="7430" width="6.28515625" style="980" customWidth="1"/>
    <col min="7431" max="7432" width="5.85546875" style="980" customWidth="1"/>
    <col min="7433" max="7439" width="7.140625" style="980" customWidth="1"/>
    <col min="7440" max="7680" width="9" style="980"/>
    <col min="7681" max="7681" width="5" style="980" customWidth="1"/>
    <col min="7682" max="7682" width="25.5703125" style="980" bestFit="1" customWidth="1"/>
    <col min="7683" max="7686" width="6.28515625" style="980" customWidth="1"/>
    <col min="7687" max="7688" width="5.85546875" style="980" customWidth="1"/>
    <col min="7689" max="7695" width="7.140625" style="980" customWidth="1"/>
    <col min="7696" max="7936" width="9" style="980"/>
    <col min="7937" max="7937" width="5" style="980" customWidth="1"/>
    <col min="7938" max="7938" width="25.5703125" style="980" bestFit="1" customWidth="1"/>
    <col min="7939" max="7942" width="6.28515625" style="980" customWidth="1"/>
    <col min="7943" max="7944" width="5.85546875" style="980" customWidth="1"/>
    <col min="7945" max="7951" width="7.140625" style="980" customWidth="1"/>
    <col min="7952" max="8192" width="9" style="980"/>
    <col min="8193" max="8193" width="5" style="980" customWidth="1"/>
    <col min="8194" max="8194" width="25.5703125" style="980" bestFit="1" customWidth="1"/>
    <col min="8195" max="8198" width="6.28515625" style="980" customWidth="1"/>
    <col min="8199" max="8200" width="5.85546875" style="980" customWidth="1"/>
    <col min="8201" max="8207" width="7.140625" style="980" customWidth="1"/>
    <col min="8208" max="8448" width="9" style="980"/>
    <col min="8449" max="8449" width="5" style="980" customWidth="1"/>
    <col min="8450" max="8450" width="25.5703125" style="980" bestFit="1" customWidth="1"/>
    <col min="8451" max="8454" width="6.28515625" style="980" customWidth="1"/>
    <col min="8455" max="8456" width="5.85546875" style="980" customWidth="1"/>
    <col min="8457" max="8463" width="7.140625" style="980" customWidth="1"/>
    <col min="8464" max="8704" width="9" style="980"/>
    <col min="8705" max="8705" width="5" style="980" customWidth="1"/>
    <col min="8706" max="8706" width="25.5703125" style="980" bestFit="1" customWidth="1"/>
    <col min="8707" max="8710" width="6.28515625" style="980" customWidth="1"/>
    <col min="8711" max="8712" width="5.85546875" style="980" customWidth="1"/>
    <col min="8713" max="8719" width="7.140625" style="980" customWidth="1"/>
    <col min="8720" max="8960" width="9" style="980"/>
    <col min="8961" max="8961" width="5" style="980" customWidth="1"/>
    <col min="8962" max="8962" width="25.5703125" style="980" bestFit="1" customWidth="1"/>
    <col min="8963" max="8966" width="6.28515625" style="980" customWidth="1"/>
    <col min="8967" max="8968" width="5.85546875" style="980" customWidth="1"/>
    <col min="8969" max="8975" width="7.140625" style="980" customWidth="1"/>
    <col min="8976" max="9216" width="9" style="980"/>
    <col min="9217" max="9217" width="5" style="980" customWidth="1"/>
    <col min="9218" max="9218" width="25.5703125" style="980" bestFit="1" customWidth="1"/>
    <col min="9219" max="9222" width="6.28515625" style="980" customWidth="1"/>
    <col min="9223" max="9224" width="5.85546875" style="980" customWidth="1"/>
    <col min="9225" max="9231" width="7.140625" style="980" customWidth="1"/>
    <col min="9232" max="9472" width="9" style="980"/>
    <col min="9473" max="9473" width="5" style="980" customWidth="1"/>
    <col min="9474" max="9474" width="25.5703125" style="980" bestFit="1" customWidth="1"/>
    <col min="9475" max="9478" width="6.28515625" style="980" customWidth="1"/>
    <col min="9479" max="9480" width="5.85546875" style="980" customWidth="1"/>
    <col min="9481" max="9487" width="7.140625" style="980" customWidth="1"/>
    <col min="9488" max="9728" width="9" style="980"/>
    <col min="9729" max="9729" width="5" style="980" customWidth="1"/>
    <col min="9730" max="9730" width="25.5703125" style="980" bestFit="1" customWidth="1"/>
    <col min="9731" max="9734" width="6.28515625" style="980" customWidth="1"/>
    <col min="9735" max="9736" width="5.85546875" style="980" customWidth="1"/>
    <col min="9737" max="9743" width="7.140625" style="980" customWidth="1"/>
    <col min="9744" max="9984" width="9" style="980"/>
    <col min="9985" max="9985" width="5" style="980" customWidth="1"/>
    <col min="9986" max="9986" width="25.5703125" style="980" bestFit="1" customWidth="1"/>
    <col min="9987" max="9990" width="6.28515625" style="980" customWidth="1"/>
    <col min="9991" max="9992" width="5.85546875" style="980" customWidth="1"/>
    <col min="9993" max="9999" width="7.140625" style="980" customWidth="1"/>
    <col min="10000" max="10240" width="9" style="980"/>
    <col min="10241" max="10241" width="5" style="980" customWidth="1"/>
    <col min="10242" max="10242" width="25.5703125" style="980" bestFit="1" customWidth="1"/>
    <col min="10243" max="10246" width="6.28515625" style="980" customWidth="1"/>
    <col min="10247" max="10248" width="5.85546875" style="980" customWidth="1"/>
    <col min="10249" max="10255" width="7.140625" style="980" customWidth="1"/>
    <col min="10256" max="10496" width="9" style="980"/>
    <col min="10497" max="10497" width="5" style="980" customWidth="1"/>
    <col min="10498" max="10498" width="25.5703125" style="980" bestFit="1" customWidth="1"/>
    <col min="10499" max="10502" width="6.28515625" style="980" customWidth="1"/>
    <col min="10503" max="10504" width="5.85546875" style="980" customWidth="1"/>
    <col min="10505" max="10511" width="7.140625" style="980" customWidth="1"/>
    <col min="10512" max="10752" width="9" style="980"/>
    <col min="10753" max="10753" width="5" style="980" customWidth="1"/>
    <col min="10754" max="10754" width="25.5703125" style="980" bestFit="1" customWidth="1"/>
    <col min="10755" max="10758" width="6.28515625" style="980" customWidth="1"/>
    <col min="10759" max="10760" width="5.85546875" style="980" customWidth="1"/>
    <col min="10761" max="10767" width="7.140625" style="980" customWidth="1"/>
    <col min="10768" max="11008" width="9" style="980"/>
    <col min="11009" max="11009" width="5" style="980" customWidth="1"/>
    <col min="11010" max="11010" width="25.5703125" style="980" bestFit="1" customWidth="1"/>
    <col min="11011" max="11014" width="6.28515625" style="980" customWidth="1"/>
    <col min="11015" max="11016" width="5.85546875" style="980" customWidth="1"/>
    <col min="11017" max="11023" width="7.140625" style="980" customWidth="1"/>
    <col min="11024" max="11264" width="9" style="980"/>
    <col min="11265" max="11265" width="5" style="980" customWidth="1"/>
    <col min="11266" max="11266" width="25.5703125" style="980" bestFit="1" customWidth="1"/>
    <col min="11267" max="11270" width="6.28515625" style="980" customWidth="1"/>
    <col min="11271" max="11272" width="5.85546875" style="980" customWidth="1"/>
    <col min="11273" max="11279" width="7.140625" style="980" customWidth="1"/>
    <col min="11280" max="11520" width="9" style="980"/>
    <col min="11521" max="11521" width="5" style="980" customWidth="1"/>
    <col min="11522" max="11522" width="25.5703125" style="980" bestFit="1" customWidth="1"/>
    <col min="11523" max="11526" width="6.28515625" style="980" customWidth="1"/>
    <col min="11527" max="11528" width="5.85546875" style="980" customWidth="1"/>
    <col min="11529" max="11535" width="7.140625" style="980" customWidth="1"/>
    <col min="11536" max="11776" width="9" style="980"/>
    <col min="11777" max="11777" width="5" style="980" customWidth="1"/>
    <col min="11778" max="11778" width="25.5703125" style="980" bestFit="1" customWidth="1"/>
    <col min="11779" max="11782" width="6.28515625" style="980" customWidth="1"/>
    <col min="11783" max="11784" width="5.85546875" style="980" customWidth="1"/>
    <col min="11785" max="11791" width="7.140625" style="980" customWidth="1"/>
    <col min="11792" max="12032" width="9" style="980"/>
    <col min="12033" max="12033" width="5" style="980" customWidth="1"/>
    <col min="12034" max="12034" width="25.5703125" style="980" bestFit="1" customWidth="1"/>
    <col min="12035" max="12038" width="6.28515625" style="980" customWidth="1"/>
    <col min="12039" max="12040" width="5.85546875" style="980" customWidth="1"/>
    <col min="12041" max="12047" width="7.140625" style="980" customWidth="1"/>
    <col min="12048" max="12288" width="9" style="980"/>
    <col min="12289" max="12289" width="5" style="980" customWidth="1"/>
    <col min="12290" max="12290" width="25.5703125" style="980" bestFit="1" customWidth="1"/>
    <col min="12291" max="12294" width="6.28515625" style="980" customWidth="1"/>
    <col min="12295" max="12296" width="5.85546875" style="980" customWidth="1"/>
    <col min="12297" max="12303" width="7.140625" style="980" customWidth="1"/>
    <col min="12304" max="12544" width="9" style="980"/>
    <col min="12545" max="12545" width="5" style="980" customWidth="1"/>
    <col min="12546" max="12546" width="25.5703125" style="980" bestFit="1" customWidth="1"/>
    <col min="12547" max="12550" width="6.28515625" style="980" customWidth="1"/>
    <col min="12551" max="12552" width="5.85546875" style="980" customWidth="1"/>
    <col min="12553" max="12559" width="7.140625" style="980" customWidth="1"/>
    <col min="12560" max="12800" width="9" style="980"/>
    <col min="12801" max="12801" width="5" style="980" customWidth="1"/>
    <col min="12802" max="12802" width="25.5703125" style="980" bestFit="1" customWidth="1"/>
    <col min="12803" max="12806" width="6.28515625" style="980" customWidth="1"/>
    <col min="12807" max="12808" width="5.85546875" style="980" customWidth="1"/>
    <col min="12809" max="12815" width="7.140625" style="980" customWidth="1"/>
    <col min="12816" max="13056" width="9" style="980"/>
    <col min="13057" max="13057" width="5" style="980" customWidth="1"/>
    <col min="13058" max="13058" width="25.5703125" style="980" bestFit="1" customWidth="1"/>
    <col min="13059" max="13062" width="6.28515625" style="980" customWidth="1"/>
    <col min="13063" max="13064" width="5.85546875" style="980" customWidth="1"/>
    <col min="13065" max="13071" width="7.140625" style="980" customWidth="1"/>
    <col min="13072" max="13312" width="9" style="980"/>
    <col min="13313" max="13313" width="5" style="980" customWidth="1"/>
    <col min="13314" max="13314" width="25.5703125" style="980" bestFit="1" customWidth="1"/>
    <col min="13315" max="13318" width="6.28515625" style="980" customWidth="1"/>
    <col min="13319" max="13320" width="5.85546875" style="980" customWidth="1"/>
    <col min="13321" max="13327" width="7.140625" style="980" customWidth="1"/>
    <col min="13328" max="13568" width="9" style="980"/>
    <col min="13569" max="13569" width="5" style="980" customWidth="1"/>
    <col min="13570" max="13570" width="25.5703125" style="980" bestFit="1" customWidth="1"/>
    <col min="13571" max="13574" width="6.28515625" style="980" customWidth="1"/>
    <col min="13575" max="13576" width="5.85546875" style="980" customWidth="1"/>
    <col min="13577" max="13583" width="7.140625" style="980" customWidth="1"/>
    <col min="13584" max="13824" width="9" style="980"/>
    <col min="13825" max="13825" width="5" style="980" customWidth="1"/>
    <col min="13826" max="13826" width="25.5703125" style="980" bestFit="1" customWidth="1"/>
    <col min="13827" max="13830" width="6.28515625" style="980" customWidth="1"/>
    <col min="13831" max="13832" width="5.85546875" style="980" customWidth="1"/>
    <col min="13833" max="13839" width="7.140625" style="980" customWidth="1"/>
    <col min="13840" max="14080" width="9" style="980"/>
    <col min="14081" max="14081" width="5" style="980" customWidth="1"/>
    <col min="14082" max="14082" width="25.5703125" style="980" bestFit="1" customWidth="1"/>
    <col min="14083" max="14086" width="6.28515625" style="980" customWidth="1"/>
    <col min="14087" max="14088" width="5.85546875" style="980" customWidth="1"/>
    <col min="14089" max="14095" width="7.140625" style="980" customWidth="1"/>
    <col min="14096" max="14336" width="9" style="980"/>
    <col min="14337" max="14337" width="5" style="980" customWidth="1"/>
    <col min="14338" max="14338" width="25.5703125" style="980" bestFit="1" customWidth="1"/>
    <col min="14339" max="14342" width="6.28515625" style="980" customWidth="1"/>
    <col min="14343" max="14344" width="5.85546875" style="980" customWidth="1"/>
    <col min="14345" max="14351" width="7.140625" style="980" customWidth="1"/>
    <col min="14352" max="14592" width="9" style="980"/>
    <col min="14593" max="14593" width="5" style="980" customWidth="1"/>
    <col min="14594" max="14594" width="25.5703125" style="980" bestFit="1" customWidth="1"/>
    <col min="14595" max="14598" width="6.28515625" style="980" customWidth="1"/>
    <col min="14599" max="14600" width="5.85546875" style="980" customWidth="1"/>
    <col min="14601" max="14607" width="7.140625" style="980" customWidth="1"/>
    <col min="14608" max="14848" width="9" style="980"/>
    <col min="14849" max="14849" width="5" style="980" customWidth="1"/>
    <col min="14850" max="14850" width="25.5703125" style="980" bestFit="1" customWidth="1"/>
    <col min="14851" max="14854" width="6.28515625" style="980" customWidth="1"/>
    <col min="14855" max="14856" width="5.85546875" style="980" customWidth="1"/>
    <col min="14857" max="14863" width="7.140625" style="980" customWidth="1"/>
    <col min="14864" max="15104" width="9" style="980"/>
    <col min="15105" max="15105" width="5" style="980" customWidth="1"/>
    <col min="15106" max="15106" width="25.5703125" style="980" bestFit="1" customWidth="1"/>
    <col min="15107" max="15110" width="6.28515625" style="980" customWidth="1"/>
    <col min="15111" max="15112" width="5.85546875" style="980" customWidth="1"/>
    <col min="15113" max="15119" width="7.140625" style="980" customWidth="1"/>
    <col min="15120" max="15360" width="9" style="980"/>
    <col min="15361" max="15361" width="5" style="980" customWidth="1"/>
    <col min="15362" max="15362" width="25.5703125" style="980" bestFit="1" customWidth="1"/>
    <col min="15363" max="15366" width="6.28515625" style="980" customWidth="1"/>
    <col min="15367" max="15368" width="5.85546875" style="980" customWidth="1"/>
    <col min="15369" max="15375" width="7.140625" style="980" customWidth="1"/>
    <col min="15376" max="15616" width="9" style="980"/>
    <col min="15617" max="15617" width="5" style="980" customWidth="1"/>
    <col min="15618" max="15618" width="25.5703125" style="980" bestFit="1" customWidth="1"/>
    <col min="15619" max="15622" width="6.28515625" style="980" customWidth="1"/>
    <col min="15623" max="15624" width="5.85546875" style="980" customWidth="1"/>
    <col min="15625" max="15631" width="7.140625" style="980" customWidth="1"/>
    <col min="15632" max="15872" width="9" style="980"/>
    <col min="15873" max="15873" width="5" style="980" customWidth="1"/>
    <col min="15874" max="15874" width="25.5703125" style="980" bestFit="1" customWidth="1"/>
    <col min="15875" max="15878" width="6.28515625" style="980" customWidth="1"/>
    <col min="15879" max="15880" width="5.85546875" style="980" customWidth="1"/>
    <col min="15881" max="15887" width="7.140625" style="980" customWidth="1"/>
    <col min="15888" max="16128" width="9" style="980"/>
    <col min="16129" max="16129" width="5" style="980" customWidth="1"/>
    <col min="16130" max="16130" width="25.5703125" style="980" bestFit="1" customWidth="1"/>
    <col min="16131" max="16134" width="6.28515625" style="980" customWidth="1"/>
    <col min="16135" max="16136" width="5.85546875" style="980" customWidth="1"/>
    <col min="16137" max="16143" width="7.140625" style="980" customWidth="1"/>
    <col min="16144" max="16384" width="9" style="980"/>
  </cols>
  <sheetData>
    <row r="1" spans="1:18" ht="31.5">
      <c r="A1" s="382" t="s">
        <v>0</v>
      </c>
      <c r="B1" s="383"/>
      <c r="C1" s="383"/>
      <c r="D1" s="383"/>
      <c r="E1" s="383"/>
      <c r="F1" s="383"/>
      <c r="G1" s="977"/>
      <c r="H1" s="977"/>
      <c r="I1" s="977"/>
      <c r="J1" s="978"/>
      <c r="K1" s="383"/>
      <c r="L1" s="383"/>
      <c r="M1" s="978"/>
      <c r="N1" s="979"/>
      <c r="O1" s="979"/>
      <c r="P1" s="979"/>
      <c r="Q1" s="184"/>
    </row>
    <row r="2" spans="1:18">
      <c r="A2" s="185" t="s">
        <v>187</v>
      </c>
      <c r="B2" s="186"/>
      <c r="I2" s="981"/>
      <c r="J2" s="983"/>
      <c r="K2" s="186"/>
      <c r="L2" s="186"/>
      <c r="M2" s="983"/>
      <c r="N2" s="982"/>
      <c r="O2" s="982"/>
      <c r="P2" s="982"/>
      <c r="Q2" s="192"/>
    </row>
    <row r="3" spans="1:18">
      <c r="A3" s="185" t="s">
        <v>188</v>
      </c>
      <c r="B3" s="186"/>
      <c r="G3" s="984"/>
      <c r="I3" s="981"/>
      <c r="J3" s="983"/>
      <c r="K3" s="186"/>
      <c r="L3" s="985" t="s">
        <v>92</v>
      </c>
      <c r="M3" s="983"/>
      <c r="N3" s="986"/>
      <c r="O3" s="982"/>
      <c r="P3" s="982"/>
      <c r="Q3" s="192"/>
    </row>
    <row r="4" spans="1:18">
      <c r="A4" s="194" t="s">
        <v>1</v>
      </c>
      <c r="B4" s="195"/>
      <c r="C4" s="987"/>
      <c r="D4" s="987"/>
      <c r="E4" s="987"/>
      <c r="F4" s="987"/>
      <c r="G4" s="988"/>
      <c r="H4" s="201"/>
      <c r="I4" s="987"/>
      <c r="J4" s="989"/>
      <c r="K4" s="195"/>
      <c r="L4" s="195"/>
      <c r="M4" s="989"/>
      <c r="N4" s="988"/>
      <c r="O4" s="988"/>
      <c r="P4" s="988"/>
      <c r="Q4" s="201"/>
    </row>
    <row r="5" spans="1:18">
      <c r="A5" s="194"/>
      <c r="B5" s="195"/>
      <c r="C5" s="990" t="s">
        <v>76</v>
      </c>
      <c r="D5" s="991"/>
      <c r="E5" s="992" t="s">
        <v>57</v>
      </c>
      <c r="F5" s="993"/>
      <c r="G5" s="994" t="s">
        <v>79</v>
      </c>
      <c r="H5" s="995"/>
      <c r="I5" s="1274" t="s">
        <v>189</v>
      </c>
      <c r="J5" s="1275"/>
      <c r="K5" s="1275"/>
      <c r="L5" s="1275"/>
      <c r="M5" s="1275"/>
      <c r="N5" s="1275"/>
      <c r="O5" s="1276"/>
      <c r="P5" s="996"/>
      <c r="Q5" s="997"/>
    </row>
    <row r="6" spans="1:18" ht="37.5">
      <c r="A6" s="275"/>
      <c r="B6" s="275" t="s">
        <v>2</v>
      </c>
      <c r="C6" s="998"/>
      <c r="D6" s="999"/>
      <c r="E6" s="1000"/>
      <c r="F6" s="1001"/>
      <c r="G6" s="1002"/>
      <c r="H6" s="1003"/>
      <c r="I6" s="1238" t="s">
        <v>39</v>
      </c>
      <c r="J6" s="1239"/>
      <c r="K6" s="1239"/>
      <c r="L6" s="1239"/>
      <c r="M6" s="1239"/>
      <c r="N6" s="1239"/>
      <c r="O6" s="1240"/>
      <c r="P6" s="1004" t="s">
        <v>58</v>
      </c>
      <c r="Q6" s="1005" t="s">
        <v>58</v>
      </c>
    </row>
    <row r="7" spans="1:18" ht="44.25">
      <c r="A7" s="264"/>
      <c r="B7" s="264"/>
      <c r="C7" s="1006" t="s">
        <v>77</v>
      </c>
      <c r="D7" s="1007" t="s">
        <v>78</v>
      </c>
      <c r="E7" s="1008" t="s">
        <v>55</v>
      </c>
      <c r="F7" s="1009" t="s">
        <v>56</v>
      </c>
      <c r="G7" s="1010" t="s">
        <v>55</v>
      </c>
      <c r="H7" s="1011" t="s">
        <v>56</v>
      </c>
      <c r="I7" s="1012" t="s">
        <v>5</v>
      </c>
      <c r="J7" s="1012" t="s">
        <v>6</v>
      </c>
      <c r="K7" s="398" t="s">
        <v>40</v>
      </c>
      <c r="L7" s="1012" t="s">
        <v>41</v>
      </c>
      <c r="M7" s="1013" t="s">
        <v>49</v>
      </c>
      <c r="N7" s="1013" t="s">
        <v>48</v>
      </c>
      <c r="O7" s="398" t="s">
        <v>4</v>
      </c>
      <c r="P7" s="1014" t="s">
        <v>55</v>
      </c>
      <c r="Q7" s="1015" t="s">
        <v>56</v>
      </c>
    </row>
    <row r="8" spans="1:18">
      <c r="A8" s="284">
        <v>1</v>
      </c>
      <c r="B8" s="403" t="s">
        <v>98</v>
      </c>
      <c r="C8" s="1016">
        <v>7.23</v>
      </c>
      <c r="D8" s="1016">
        <f>+C8*0.8</f>
        <v>5.7840000000000007</v>
      </c>
      <c r="E8" s="1017">
        <v>7.38</v>
      </c>
      <c r="F8" s="1017">
        <v>6.19</v>
      </c>
      <c r="G8" s="1018">
        <v>7</v>
      </c>
      <c r="H8" s="1018">
        <v>4</v>
      </c>
      <c r="I8" s="1019">
        <v>3</v>
      </c>
      <c r="J8" s="408"/>
      <c r="K8" s="409"/>
      <c r="L8" s="1020"/>
      <c r="M8" s="1021"/>
      <c r="N8" s="1021"/>
      <c r="O8" s="1021">
        <f>SUM(I8:N8)</f>
        <v>3</v>
      </c>
      <c r="P8" s="1022"/>
      <c r="Q8" s="1023">
        <f>+H8-O8</f>
        <v>1</v>
      </c>
      <c r="R8" s="192" t="s">
        <v>220</v>
      </c>
    </row>
    <row r="9" spans="1:18">
      <c r="A9" s="284">
        <v>2</v>
      </c>
      <c r="B9" s="403" t="s">
        <v>7</v>
      </c>
      <c r="C9" s="1024">
        <v>4.3</v>
      </c>
      <c r="D9" s="1016">
        <f t="shared" ref="D9:D37" si="0">+C9*0.8</f>
        <v>3.44</v>
      </c>
      <c r="E9" s="1025">
        <v>3.4</v>
      </c>
      <c r="F9" s="1025">
        <v>3</v>
      </c>
      <c r="G9" s="1026">
        <v>3</v>
      </c>
      <c r="H9" s="1026">
        <v>3</v>
      </c>
      <c r="I9" s="1019">
        <v>2</v>
      </c>
      <c r="J9" s="408"/>
      <c r="K9" s="409"/>
      <c r="L9" s="1020"/>
      <c r="M9" s="1021"/>
      <c r="N9" s="1021"/>
      <c r="O9" s="1021">
        <f t="shared" ref="O9:O37" si="1">SUM(I9:N9)</f>
        <v>2</v>
      </c>
      <c r="P9" s="1022"/>
      <c r="Q9" s="1023">
        <f t="shared" ref="Q9:Q38" si="2">+H9-O9</f>
        <v>1</v>
      </c>
    </row>
    <row r="10" spans="1:18">
      <c r="A10" s="284">
        <v>3</v>
      </c>
      <c r="B10" s="403" t="s">
        <v>190</v>
      </c>
      <c r="C10" s="1024">
        <f>1.88+2.708</f>
        <v>4.5880000000000001</v>
      </c>
      <c r="D10" s="1016">
        <f t="shared" si="0"/>
        <v>3.6704000000000003</v>
      </c>
      <c r="E10" s="1025">
        <v>2</v>
      </c>
      <c r="F10" s="1025">
        <v>2</v>
      </c>
      <c r="G10" s="1026">
        <v>2</v>
      </c>
      <c r="H10" s="1026">
        <v>2</v>
      </c>
      <c r="I10" s="1019">
        <v>2</v>
      </c>
      <c r="J10" s="408"/>
      <c r="K10" s="409"/>
      <c r="L10" s="1020"/>
      <c r="M10" s="1021"/>
      <c r="N10" s="1021"/>
      <c r="O10" s="1021">
        <f>SUM(I10:N10)</f>
        <v>2</v>
      </c>
      <c r="P10" s="1022"/>
      <c r="Q10" s="1023">
        <f t="shared" si="2"/>
        <v>0</v>
      </c>
    </row>
    <row r="11" spans="1:18">
      <c r="A11" s="284">
        <v>4</v>
      </c>
      <c r="B11" s="403" t="s">
        <v>8</v>
      </c>
      <c r="C11" s="1024">
        <v>4.0919999999999996</v>
      </c>
      <c r="D11" s="1016">
        <f t="shared" si="0"/>
        <v>3.2736000000000001</v>
      </c>
      <c r="E11" s="1025">
        <v>4.7300000000000004</v>
      </c>
      <c r="F11" s="1025">
        <v>3.78</v>
      </c>
      <c r="G11" s="1026">
        <v>4</v>
      </c>
      <c r="H11" s="1026">
        <v>4</v>
      </c>
      <c r="I11" s="1019">
        <v>3</v>
      </c>
      <c r="J11" s="408"/>
      <c r="K11" s="409"/>
      <c r="L11" s="1020"/>
      <c r="M11" s="1021"/>
      <c r="N11" s="1021"/>
      <c r="O11" s="1021">
        <f t="shared" si="1"/>
        <v>3</v>
      </c>
      <c r="P11" s="1022"/>
      <c r="Q11" s="1023">
        <f t="shared" si="2"/>
        <v>1</v>
      </c>
    </row>
    <row r="12" spans="1:18">
      <c r="A12" s="284">
        <v>5</v>
      </c>
      <c r="B12" s="403" t="s">
        <v>15</v>
      </c>
      <c r="C12" s="1024">
        <v>3.036</v>
      </c>
      <c r="D12" s="1016">
        <f t="shared" si="0"/>
        <v>2.4288000000000003</v>
      </c>
      <c r="E12" s="1025">
        <v>3.03</v>
      </c>
      <c r="F12" s="1025">
        <v>2.42</v>
      </c>
      <c r="G12" s="1026">
        <v>3</v>
      </c>
      <c r="H12" s="1026">
        <v>2</v>
      </c>
      <c r="I12" s="1019">
        <v>2</v>
      </c>
      <c r="J12" s="408">
        <v>2</v>
      </c>
      <c r="K12" s="409"/>
      <c r="L12" s="1020"/>
      <c r="M12" s="1021"/>
      <c r="N12" s="1021"/>
      <c r="O12" s="1021">
        <f>SUM(I12:N12)</f>
        <v>4</v>
      </c>
      <c r="P12" s="1022"/>
      <c r="Q12" s="1027">
        <f t="shared" si="2"/>
        <v>-2</v>
      </c>
    </row>
    <row r="13" spans="1:18">
      <c r="A13" s="284">
        <v>6</v>
      </c>
      <c r="B13" s="403" t="s">
        <v>191</v>
      </c>
      <c r="C13" s="1024">
        <f>22.498+12.999</f>
        <v>35.497</v>
      </c>
      <c r="D13" s="1016">
        <f t="shared" si="0"/>
        <v>28.397600000000001</v>
      </c>
      <c r="E13" s="1025">
        <v>40</v>
      </c>
      <c r="F13" s="1025">
        <v>32</v>
      </c>
      <c r="G13" s="1028">
        <v>41</v>
      </c>
      <c r="H13" s="1028">
        <v>41</v>
      </c>
      <c r="I13" s="1019">
        <v>34</v>
      </c>
      <c r="J13" s="408">
        <v>1</v>
      </c>
      <c r="K13" s="409"/>
      <c r="L13" s="1020"/>
      <c r="M13" s="1021">
        <v>4</v>
      </c>
      <c r="N13" s="1021"/>
      <c r="O13" s="1021">
        <f t="shared" si="1"/>
        <v>39</v>
      </c>
      <c r="P13" s="1022"/>
      <c r="Q13" s="1023">
        <f t="shared" si="2"/>
        <v>2</v>
      </c>
      <c r="R13" s="1176" t="s">
        <v>213</v>
      </c>
    </row>
    <row r="14" spans="1:18">
      <c r="A14" s="284">
        <v>7</v>
      </c>
      <c r="B14" s="403" t="s">
        <v>44</v>
      </c>
      <c r="C14" s="1024"/>
      <c r="D14" s="1016">
        <f t="shared" si="0"/>
        <v>0</v>
      </c>
      <c r="E14" s="1025"/>
      <c r="F14" s="1025"/>
      <c r="G14" s="1026"/>
      <c r="H14" s="1026"/>
      <c r="I14" s="1019" t="s">
        <v>177</v>
      </c>
      <c r="J14" s="408"/>
      <c r="K14" s="409"/>
      <c r="L14" s="1020"/>
      <c r="M14" s="1021"/>
      <c r="N14" s="1021"/>
      <c r="O14" s="1021">
        <f t="shared" si="1"/>
        <v>0</v>
      </c>
      <c r="P14" s="1022"/>
      <c r="Q14" s="1023">
        <f t="shared" si="2"/>
        <v>0</v>
      </c>
      <c r="R14" s="192"/>
    </row>
    <row r="15" spans="1:18">
      <c r="A15" s="284">
        <v>8</v>
      </c>
      <c r="B15" s="403" t="s">
        <v>45</v>
      </c>
      <c r="C15" s="1024"/>
      <c r="D15" s="1016">
        <f t="shared" si="0"/>
        <v>0</v>
      </c>
      <c r="E15" s="1025"/>
      <c r="F15" s="1025"/>
      <c r="G15" s="1026"/>
      <c r="H15" s="1026"/>
      <c r="I15" s="1019" t="s">
        <v>177</v>
      </c>
      <c r="J15" s="408"/>
      <c r="K15" s="409"/>
      <c r="L15" s="1020"/>
      <c r="M15" s="1021"/>
      <c r="N15" s="1021"/>
      <c r="O15" s="1021">
        <f t="shared" si="1"/>
        <v>0</v>
      </c>
      <c r="P15" s="1022"/>
      <c r="Q15" s="1023">
        <f t="shared" si="2"/>
        <v>0</v>
      </c>
      <c r="R15" s="192"/>
    </row>
    <row r="16" spans="1:18">
      <c r="A16" s="284">
        <v>9</v>
      </c>
      <c r="B16" s="403" t="s">
        <v>10</v>
      </c>
      <c r="C16" s="1024">
        <v>2.1</v>
      </c>
      <c r="D16" s="1016">
        <f t="shared" si="0"/>
        <v>1.6800000000000002</v>
      </c>
      <c r="E16" s="1025">
        <v>3</v>
      </c>
      <c r="F16" s="1025">
        <v>3</v>
      </c>
      <c r="G16" s="1028">
        <v>3</v>
      </c>
      <c r="H16" s="1028">
        <v>3</v>
      </c>
      <c r="I16" s="1019">
        <v>2</v>
      </c>
      <c r="J16" s="408"/>
      <c r="K16" s="409"/>
      <c r="L16" s="1020"/>
      <c r="M16" s="1021"/>
      <c r="N16" s="1021"/>
      <c r="O16" s="1021">
        <f t="shared" si="1"/>
        <v>2</v>
      </c>
      <c r="P16" s="1022"/>
      <c r="Q16" s="1027">
        <v>-1</v>
      </c>
      <c r="R16" s="1176" t="s">
        <v>214</v>
      </c>
    </row>
    <row r="17" spans="1:18">
      <c r="A17" s="284">
        <v>10</v>
      </c>
      <c r="B17" s="403" t="s">
        <v>11</v>
      </c>
      <c r="C17" s="1024"/>
      <c r="D17" s="1016">
        <f t="shared" si="0"/>
        <v>0</v>
      </c>
      <c r="E17" s="1025"/>
      <c r="F17" s="1025"/>
      <c r="G17" s="1026"/>
      <c r="H17" s="1026"/>
      <c r="I17" s="1019" t="s">
        <v>177</v>
      </c>
      <c r="J17" s="408"/>
      <c r="K17" s="409"/>
      <c r="L17" s="1020"/>
      <c r="M17" s="1021"/>
      <c r="N17" s="1021"/>
      <c r="O17" s="1021">
        <f t="shared" si="1"/>
        <v>0</v>
      </c>
      <c r="P17" s="1022"/>
      <c r="Q17" s="1023">
        <f t="shared" si="2"/>
        <v>0</v>
      </c>
    </row>
    <row r="18" spans="1:18">
      <c r="A18" s="284">
        <v>11</v>
      </c>
      <c r="B18" s="403" t="s">
        <v>16</v>
      </c>
      <c r="C18" s="1024">
        <v>2.2000000000000002</v>
      </c>
      <c r="D18" s="1016">
        <f t="shared" si="0"/>
        <v>1.7600000000000002</v>
      </c>
      <c r="E18" s="1025"/>
      <c r="F18" s="1025"/>
      <c r="G18" s="1026"/>
      <c r="H18" s="1026"/>
      <c r="I18" s="1019">
        <v>2</v>
      </c>
      <c r="J18" s="408"/>
      <c r="K18" s="409"/>
      <c r="L18" s="1020"/>
      <c r="M18" s="1021">
        <v>1</v>
      </c>
      <c r="N18" s="1021"/>
      <c r="O18" s="1021">
        <f>SUM(I18:N18)</f>
        <v>3</v>
      </c>
      <c r="P18" s="1022"/>
      <c r="Q18" s="1023"/>
    </row>
    <row r="19" spans="1:18">
      <c r="A19" s="284">
        <v>12</v>
      </c>
      <c r="B19" s="403" t="s">
        <v>12</v>
      </c>
      <c r="C19" s="1024">
        <v>3.3</v>
      </c>
      <c r="D19" s="1016">
        <f t="shared" si="0"/>
        <v>2.64</v>
      </c>
      <c r="E19" s="1025">
        <v>3.4</v>
      </c>
      <c r="F19" s="1025">
        <v>3</v>
      </c>
      <c r="G19" s="1026">
        <v>4</v>
      </c>
      <c r="H19" s="1026">
        <v>3</v>
      </c>
      <c r="I19" s="1019" t="s">
        <v>177</v>
      </c>
      <c r="J19" s="408">
        <v>1</v>
      </c>
      <c r="K19" s="409"/>
      <c r="L19" s="1020"/>
      <c r="M19" s="1021"/>
      <c r="N19" s="1021"/>
      <c r="O19" s="1021">
        <f t="shared" si="1"/>
        <v>1</v>
      </c>
      <c r="P19" s="1022"/>
      <c r="Q19" s="1023">
        <f t="shared" si="2"/>
        <v>2</v>
      </c>
    </row>
    <row r="20" spans="1:18">
      <c r="A20" s="284">
        <v>13</v>
      </c>
      <c r="B20" s="403" t="s">
        <v>13</v>
      </c>
      <c r="C20" s="1024">
        <v>2.2000000000000002</v>
      </c>
      <c r="D20" s="1016">
        <f t="shared" si="0"/>
        <v>1.7600000000000002</v>
      </c>
      <c r="E20" s="1025">
        <v>2</v>
      </c>
      <c r="F20" s="1025">
        <v>2</v>
      </c>
      <c r="G20" s="1026">
        <v>2</v>
      </c>
      <c r="H20" s="1026">
        <v>2</v>
      </c>
      <c r="I20" s="1019">
        <v>1</v>
      </c>
      <c r="J20" s="408"/>
      <c r="K20" s="409"/>
      <c r="L20" s="1020"/>
      <c r="M20" s="1021"/>
      <c r="N20" s="1021"/>
      <c r="O20" s="1021">
        <f t="shared" si="1"/>
        <v>1</v>
      </c>
      <c r="P20" s="1022"/>
      <c r="Q20" s="1023">
        <f t="shared" si="2"/>
        <v>1</v>
      </c>
    </row>
    <row r="21" spans="1:18">
      <c r="A21" s="284">
        <v>14</v>
      </c>
      <c r="B21" s="403" t="s">
        <v>14</v>
      </c>
      <c r="C21" s="1024"/>
      <c r="D21" s="1016">
        <f t="shared" si="0"/>
        <v>0</v>
      </c>
      <c r="E21" s="1025"/>
      <c r="F21" s="1025"/>
      <c r="G21" s="1026"/>
      <c r="H21" s="1026"/>
      <c r="I21" s="1019" t="s">
        <v>177</v>
      </c>
      <c r="J21" s="408"/>
      <c r="K21" s="409"/>
      <c r="L21" s="1020"/>
      <c r="M21" s="1021"/>
      <c r="N21" s="1021"/>
      <c r="O21" s="1021">
        <f t="shared" si="1"/>
        <v>0</v>
      </c>
      <c r="P21" s="1022"/>
      <c r="Q21" s="1023">
        <f t="shared" si="2"/>
        <v>0</v>
      </c>
    </row>
    <row r="22" spans="1:18">
      <c r="A22" s="284">
        <v>15</v>
      </c>
      <c r="B22" s="403" t="s">
        <v>17</v>
      </c>
      <c r="C22" s="1024">
        <v>1</v>
      </c>
      <c r="D22" s="1016">
        <f t="shared" si="0"/>
        <v>0.8</v>
      </c>
      <c r="E22" s="1025">
        <v>2</v>
      </c>
      <c r="F22" s="1025">
        <v>1</v>
      </c>
      <c r="G22" s="1026">
        <v>1</v>
      </c>
      <c r="H22" s="1026">
        <v>1</v>
      </c>
      <c r="I22" s="1019" t="s">
        <v>177</v>
      </c>
      <c r="J22" s="408"/>
      <c r="K22" s="409"/>
      <c r="L22" s="1020"/>
      <c r="M22" s="1021"/>
      <c r="N22" s="1021"/>
      <c r="O22" s="1021">
        <f t="shared" si="1"/>
        <v>0</v>
      </c>
      <c r="P22" s="1022"/>
      <c r="Q22" s="1023">
        <f t="shared" si="2"/>
        <v>1</v>
      </c>
    </row>
    <row r="23" spans="1:18">
      <c r="A23" s="284">
        <v>16</v>
      </c>
      <c r="B23" s="403" t="s">
        <v>47</v>
      </c>
      <c r="C23" s="1024"/>
      <c r="D23" s="1016">
        <f t="shared" si="0"/>
        <v>0</v>
      </c>
      <c r="E23" s="1025"/>
      <c r="F23" s="1025"/>
      <c r="G23" s="1026"/>
      <c r="H23" s="1026"/>
      <c r="I23" s="1019" t="s">
        <v>177</v>
      </c>
      <c r="J23" s="408"/>
      <c r="K23" s="409"/>
      <c r="L23" s="1020"/>
      <c r="M23" s="1021"/>
      <c r="N23" s="1021"/>
      <c r="O23" s="1021">
        <f t="shared" si="1"/>
        <v>0</v>
      </c>
      <c r="P23" s="1022"/>
      <c r="Q23" s="1023">
        <f t="shared" si="2"/>
        <v>0</v>
      </c>
    </row>
    <row r="24" spans="1:18">
      <c r="A24" s="284">
        <v>17</v>
      </c>
      <c r="B24" s="403" t="s">
        <v>18</v>
      </c>
      <c r="C24" s="1024"/>
      <c r="D24" s="1016">
        <f t="shared" si="0"/>
        <v>0</v>
      </c>
      <c r="E24" s="1025"/>
      <c r="F24" s="1025"/>
      <c r="G24" s="1026"/>
      <c r="H24" s="1026"/>
      <c r="I24" s="1019" t="s">
        <v>177</v>
      </c>
      <c r="J24" s="408"/>
      <c r="K24" s="409"/>
      <c r="L24" s="1020"/>
      <c r="M24" s="1021"/>
      <c r="N24" s="1021"/>
      <c r="O24" s="1021">
        <f t="shared" si="1"/>
        <v>0</v>
      </c>
      <c r="P24" s="1022"/>
      <c r="Q24" s="1023">
        <f t="shared" si="2"/>
        <v>0</v>
      </c>
    </row>
    <row r="25" spans="1:18">
      <c r="A25" s="284">
        <v>18</v>
      </c>
      <c r="B25" s="403" t="s">
        <v>19</v>
      </c>
      <c r="C25" s="1024"/>
      <c r="D25" s="1016">
        <f t="shared" si="0"/>
        <v>0</v>
      </c>
      <c r="E25" s="1025"/>
      <c r="F25" s="1025"/>
      <c r="G25" s="1026"/>
      <c r="H25" s="1026"/>
      <c r="I25" s="1019" t="s">
        <v>177</v>
      </c>
      <c r="J25" s="408"/>
      <c r="K25" s="409"/>
      <c r="L25" s="1020"/>
      <c r="M25" s="1021"/>
      <c r="N25" s="1021"/>
      <c r="O25" s="1021">
        <f t="shared" si="1"/>
        <v>0</v>
      </c>
      <c r="P25" s="1022"/>
      <c r="Q25" s="1023">
        <f t="shared" si="2"/>
        <v>0</v>
      </c>
    </row>
    <row r="26" spans="1:18">
      <c r="A26" s="284">
        <v>19</v>
      </c>
      <c r="B26" s="403" t="s">
        <v>20</v>
      </c>
      <c r="C26" s="1024"/>
      <c r="D26" s="1016">
        <f t="shared" si="0"/>
        <v>0</v>
      </c>
      <c r="E26" s="1025"/>
      <c r="F26" s="1025"/>
      <c r="G26" s="1026"/>
      <c r="H26" s="1026"/>
      <c r="I26" s="1019" t="s">
        <v>177</v>
      </c>
      <c r="J26" s="408"/>
      <c r="K26" s="409"/>
      <c r="L26" s="1020"/>
      <c r="M26" s="1021"/>
      <c r="N26" s="1021"/>
      <c r="O26" s="1021">
        <f t="shared" si="1"/>
        <v>0</v>
      </c>
      <c r="P26" s="1022"/>
      <c r="Q26" s="1023">
        <f t="shared" si="2"/>
        <v>0</v>
      </c>
    </row>
    <row r="27" spans="1:18">
      <c r="A27" s="284">
        <v>20</v>
      </c>
      <c r="B27" s="403" t="s">
        <v>21</v>
      </c>
      <c r="C27" s="1024"/>
      <c r="D27" s="1016">
        <f t="shared" si="0"/>
        <v>0</v>
      </c>
      <c r="E27" s="1025"/>
      <c r="F27" s="1025"/>
      <c r="G27" s="1026"/>
      <c r="H27" s="1026"/>
      <c r="I27" s="1019" t="s">
        <v>177</v>
      </c>
      <c r="J27" s="408"/>
      <c r="K27" s="409"/>
      <c r="L27" s="1020"/>
      <c r="M27" s="1021"/>
      <c r="N27" s="1021"/>
      <c r="O27" s="1021">
        <f t="shared" si="1"/>
        <v>0</v>
      </c>
      <c r="P27" s="1022"/>
      <c r="Q27" s="1023">
        <f t="shared" si="2"/>
        <v>0</v>
      </c>
    </row>
    <row r="28" spans="1:18">
      <c r="A28" s="284">
        <v>21</v>
      </c>
      <c r="B28" s="403" t="s">
        <v>22</v>
      </c>
      <c r="C28" s="1024"/>
      <c r="D28" s="1016">
        <f t="shared" si="0"/>
        <v>0</v>
      </c>
      <c r="E28" s="1025">
        <v>1</v>
      </c>
      <c r="F28" s="1025">
        <v>1</v>
      </c>
      <c r="G28" s="1026">
        <v>1</v>
      </c>
      <c r="H28" s="1026">
        <v>1</v>
      </c>
      <c r="I28" s="1019" t="s">
        <v>177</v>
      </c>
      <c r="J28" s="408"/>
      <c r="K28" s="409"/>
      <c r="L28" s="1020"/>
      <c r="M28" s="1021">
        <v>1</v>
      </c>
      <c r="N28" s="1021"/>
      <c r="O28" s="1021">
        <f t="shared" si="1"/>
        <v>1</v>
      </c>
      <c r="P28" s="1022"/>
      <c r="Q28" s="1023">
        <f t="shared" si="2"/>
        <v>0</v>
      </c>
    </row>
    <row r="29" spans="1:18">
      <c r="A29" s="284">
        <v>22</v>
      </c>
      <c r="B29" s="403" t="s">
        <v>46</v>
      </c>
      <c r="C29" s="1024"/>
      <c r="D29" s="1016">
        <f t="shared" si="0"/>
        <v>0</v>
      </c>
      <c r="E29" s="1025"/>
      <c r="F29" s="1025"/>
      <c r="G29" s="1026"/>
      <c r="H29" s="1026"/>
      <c r="I29" s="1019" t="s">
        <v>177</v>
      </c>
      <c r="J29" s="408"/>
      <c r="K29" s="409"/>
      <c r="L29" s="1020"/>
      <c r="M29" s="1021"/>
      <c r="N29" s="1021"/>
      <c r="O29" s="1021">
        <f t="shared" si="1"/>
        <v>0</v>
      </c>
      <c r="P29" s="1022"/>
      <c r="Q29" s="1023">
        <f t="shared" si="2"/>
        <v>0</v>
      </c>
    </row>
    <row r="30" spans="1:18">
      <c r="A30" s="284">
        <v>23</v>
      </c>
      <c r="B30" s="403" t="s">
        <v>23</v>
      </c>
      <c r="C30" s="1024"/>
      <c r="D30" s="1016">
        <f t="shared" si="0"/>
        <v>0</v>
      </c>
      <c r="E30" s="1025"/>
      <c r="F30" s="1025"/>
      <c r="G30" s="1026"/>
      <c r="H30" s="1026"/>
      <c r="I30" s="1019" t="s">
        <v>177</v>
      </c>
      <c r="J30" s="408"/>
      <c r="K30" s="409"/>
      <c r="L30" s="1020"/>
      <c r="M30" s="1021"/>
      <c r="N30" s="1021"/>
      <c r="O30" s="1021">
        <f t="shared" si="1"/>
        <v>0</v>
      </c>
      <c r="P30" s="1022"/>
      <c r="Q30" s="1023">
        <f t="shared" si="2"/>
        <v>0</v>
      </c>
    </row>
    <row r="31" spans="1:18">
      <c r="A31" s="284">
        <v>24</v>
      </c>
      <c r="B31" s="403" t="s">
        <v>24</v>
      </c>
      <c r="C31" s="1024">
        <v>3</v>
      </c>
      <c r="D31" s="1016">
        <f t="shared" si="0"/>
        <v>2.4000000000000004</v>
      </c>
      <c r="E31" s="1025">
        <v>3</v>
      </c>
      <c r="F31" s="1025">
        <v>3</v>
      </c>
      <c r="G31" s="1028">
        <v>1</v>
      </c>
      <c r="H31" s="1028">
        <v>1</v>
      </c>
      <c r="I31" s="1019"/>
      <c r="J31" s="408">
        <v>1</v>
      </c>
      <c r="K31" s="409"/>
      <c r="L31" s="1020"/>
      <c r="M31" s="1021"/>
      <c r="N31" s="1021"/>
      <c r="O31" s="1021">
        <f t="shared" si="1"/>
        <v>1</v>
      </c>
      <c r="P31" s="1022"/>
      <c r="Q31" s="1023">
        <f t="shared" si="2"/>
        <v>0</v>
      </c>
      <c r="R31" s="1176" t="s">
        <v>215</v>
      </c>
    </row>
    <row r="32" spans="1:18">
      <c r="A32" s="284">
        <v>25</v>
      </c>
      <c r="B32" s="403" t="s">
        <v>43</v>
      </c>
      <c r="C32" s="1024"/>
      <c r="D32" s="1016">
        <f t="shared" si="0"/>
        <v>0</v>
      </c>
      <c r="E32" s="1025"/>
      <c r="F32" s="1025"/>
      <c r="G32" s="1026"/>
      <c r="H32" s="1026"/>
      <c r="I32" s="1019" t="s">
        <v>177</v>
      </c>
      <c r="J32" s="408">
        <v>1</v>
      </c>
      <c r="K32" s="409"/>
      <c r="L32" s="1020"/>
      <c r="M32" s="1021"/>
      <c r="N32" s="1021"/>
      <c r="O32" s="1021">
        <f>SUM(I32:N32)</f>
        <v>1</v>
      </c>
      <c r="P32" s="1022"/>
      <c r="Q32" s="1027">
        <f t="shared" si="2"/>
        <v>-1</v>
      </c>
      <c r="R32" s="201"/>
    </row>
    <row r="33" spans="1:18">
      <c r="A33" s="284">
        <v>26</v>
      </c>
      <c r="B33" s="403" t="s">
        <v>25</v>
      </c>
      <c r="C33" s="1024">
        <v>1</v>
      </c>
      <c r="D33" s="1016">
        <f t="shared" si="0"/>
        <v>0.8</v>
      </c>
      <c r="E33" s="1025">
        <v>2</v>
      </c>
      <c r="F33" s="1025">
        <v>2</v>
      </c>
      <c r="G33" s="1026">
        <v>2</v>
      </c>
      <c r="H33" s="1026">
        <v>2</v>
      </c>
      <c r="I33" s="1019">
        <v>1</v>
      </c>
      <c r="J33" s="408">
        <v>1</v>
      </c>
      <c r="K33" s="409"/>
      <c r="L33" s="1020"/>
      <c r="M33" s="1021"/>
      <c r="N33" s="1021"/>
      <c r="O33" s="1021">
        <f t="shared" si="1"/>
        <v>2</v>
      </c>
      <c r="P33" s="1022"/>
      <c r="Q33" s="1023">
        <f t="shared" si="2"/>
        <v>0</v>
      </c>
      <c r="R33" s="192"/>
    </row>
    <row r="34" spans="1:18">
      <c r="A34" s="284">
        <v>27</v>
      </c>
      <c r="B34" s="403" t="s">
        <v>27</v>
      </c>
      <c r="C34" s="1024"/>
      <c r="D34" s="1016">
        <f t="shared" si="0"/>
        <v>0</v>
      </c>
      <c r="E34" s="1025"/>
      <c r="F34" s="1025"/>
      <c r="G34" s="1028">
        <v>1</v>
      </c>
      <c r="H34" s="1028">
        <v>1</v>
      </c>
      <c r="I34" s="1019" t="s">
        <v>177</v>
      </c>
      <c r="J34" s="408"/>
      <c r="K34" s="409"/>
      <c r="L34" s="1020"/>
      <c r="M34" s="1021"/>
      <c r="N34" s="1021"/>
      <c r="O34" s="1021">
        <f t="shared" si="1"/>
        <v>0</v>
      </c>
      <c r="P34" s="1022"/>
      <c r="Q34" s="1023">
        <f t="shared" si="2"/>
        <v>1</v>
      </c>
      <c r="R34" s="1177" t="s">
        <v>216</v>
      </c>
    </row>
    <row r="35" spans="1:18">
      <c r="A35" s="284">
        <v>28</v>
      </c>
      <c r="B35" s="403" t="s">
        <v>35</v>
      </c>
      <c r="C35" s="1024"/>
      <c r="D35" s="1016">
        <f t="shared" si="0"/>
        <v>0</v>
      </c>
      <c r="E35" s="1025">
        <v>12</v>
      </c>
      <c r="F35" s="1025">
        <v>10</v>
      </c>
      <c r="G35" s="1026">
        <v>12</v>
      </c>
      <c r="H35" s="1026">
        <v>10</v>
      </c>
      <c r="I35" s="1019">
        <v>2</v>
      </c>
      <c r="J35" s="408">
        <v>3</v>
      </c>
      <c r="K35" s="409"/>
      <c r="L35" s="1020"/>
      <c r="M35" s="1021"/>
      <c r="N35" s="1021">
        <v>1</v>
      </c>
      <c r="O35" s="1021">
        <f t="shared" si="1"/>
        <v>6</v>
      </c>
      <c r="P35" s="1022"/>
      <c r="Q35" s="1023">
        <f t="shared" si="2"/>
        <v>4</v>
      </c>
    </row>
    <row r="36" spans="1:18">
      <c r="A36" s="284">
        <v>29</v>
      </c>
      <c r="B36" s="403" t="s">
        <v>42</v>
      </c>
      <c r="C36" s="1024"/>
      <c r="D36" s="1016">
        <f t="shared" si="0"/>
        <v>0</v>
      </c>
      <c r="E36" s="1025"/>
      <c r="F36" s="1025"/>
      <c r="G36" s="1026"/>
      <c r="H36" s="1026"/>
      <c r="I36" s="1019">
        <v>1</v>
      </c>
      <c r="J36" s="408"/>
      <c r="K36" s="409"/>
      <c r="L36" s="1020"/>
      <c r="M36" s="1021"/>
      <c r="N36" s="1021"/>
      <c r="O36" s="1021">
        <f t="shared" si="1"/>
        <v>1</v>
      </c>
      <c r="P36" s="1022"/>
      <c r="Q36" s="1027">
        <f t="shared" si="2"/>
        <v>-1</v>
      </c>
    </row>
    <row r="37" spans="1:18">
      <c r="A37" s="284">
        <v>30</v>
      </c>
      <c r="B37" s="403" t="s">
        <v>54</v>
      </c>
      <c r="C37" s="1029">
        <v>2</v>
      </c>
      <c r="D37" s="1016">
        <f t="shared" si="0"/>
        <v>1.6</v>
      </c>
      <c r="E37" s="1030">
        <v>3</v>
      </c>
      <c r="F37" s="1030">
        <v>3</v>
      </c>
      <c r="G37" s="1031">
        <v>3</v>
      </c>
      <c r="H37" s="1031">
        <v>3</v>
      </c>
      <c r="I37" s="1019">
        <v>1</v>
      </c>
      <c r="J37" s="408"/>
      <c r="K37" s="409"/>
      <c r="L37" s="1032"/>
      <c r="M37" s="1021"/>
      <c r="N37" s="1021"/>
      <c r="O37" s="1021">
        <f t="shared" si="1"/>
        <v>1</v>
      </c>
      <c r="P37" s="1022"/>
      <c r="Q37" s="1023">
        <f t="shared" si="2"/>
        <v>2</v>
      </c>
    </row>
    <row r="38" spans="1:18">
      <c r="A38" s="263"/>
      <c r="B38" s="263" t="s">
        <v>4</v>
      </c>
      <c r="C38" s="1033">
        <f t="shared" ref="C38:G38" si="3">SUM(C8:C37)</f>
        <v>75.543000000000006</v>
      </c>
      <c r="D38" s="1033">
        <f t="shared" si="3"/>
        <v>60.434399999999989</v>
      </c>
      <c r="E38" s="1034">
        <f t="shared" si="3"/>
        <v>91.94</v>
      </c>
      <c r="F38" s="1034">
        <f t="shared" si="3"/>
        <v>77.39</v>
      </c>
      <c r="G38" s="1035">
        <f t="shared" si="3"/>
        <v>90</v>
      </c>
      <c r="H38" s="1035">
        <f>SUM(H8:H37)</f>
        <v>83</v>
      </c>
      <c r="I38" s="1036">
        <f t="shared" ref="I38:N38" si="4">SUM(I8:I37)</f>
        <v>56</v>
      </c>
      <c r="J38" s="1036">
        <f t="shared" si="4"/>
        <v>10</v>
      </c>
      <c r="K38" s="1036">
        <f t="shared" si="4"/>
        <v>0</v>
      </c>
      <c r="L38" s="1036">
        <f t="shared" si="4"/>
        <v>0</v>
      </c>
      <c r="M38" s="1036">
        <f t="shared" si="4"/>
        <v>6</v>
      </c>
      <c r="N38" s="1036">
        <f t="shared" si="4"/>
        <v>1</v>
      </c>
      <c r="O38" s="1036">
        <f>SUM(I38:N38)</f>
        <v>73</v>
      </c>
      <c r="P38" s="1037"/>
      <c r="Q38" s="1038">
        <f t="shared" si="2"/>
        <v>10</v>
      </c>
    </row>
    <row r="39" spans="1:18">
      <c r="A39" s="157"/>
      <c r="B39" s="157" t="s">
        <v>83</v>
      </c>
      <c r="C39" s="1020"/>
      <c r="D39" s="1020"/>
      <c r="E39" s="1039">
        <v>55.17</v>
      </c>
      <c r="F39" s="1039">
        <v>44.13</v>
      </c>
      <c r="G39" s="1040"/>
      <c r="H39" s="1040"/>
      <c r="I39" s="1040"/>
      <c r="J39" s="1040"/>
      <c r="K39" s="1040"/>
      <c r="L39" s="1040"/>
      <c r="M39" s="1040"/>
      <c r="N39" s="1040"/>
      <c r="O39" s="1020"/>
      <c r="P39" s="1041"/>
      <c r="Q39" s="1041"/>
    </row>
    <row r="40" spans="1:18">
      <c r="A40" s="157"/>
      <c r="B40" s="157" t="s">
        <v>84</v>
      </c>
      <c r="C40" s="1020"/>
      <c r="D40" s="1020"/>
      <c r="E40" s="1039">
        <v>17</v>
      </c>
      <c r="F40" s="1039">
        <v>13.6</v>
      </c>
      <c r="G40" s="1040"/>
      <c r="H40" s="1040"/>
      <c r="I40" s="1040"/>
      <c r="J40" s="1040"/>
      <c r="K40" s="1040"/>
      <c r="L40" s="1040"/>
      <c r="M40" s="1040"/>
      <c r="N40" s="1040"/>
      <c r="O40" s="1020"/>
      <c r="P40" s="1041"/>
      <c r="Q40" s="1041"/>
    </row>
    <row r="41" spans="1:18">
      <c r="A41" s="157"/>
      <c r="B41" s="157"/>
      <c r="C41" s="1020"/>
      <c r="D41" s="1020"/>
      <c r="E41" s="1039"/>
      <c r="F41" s="1039"/>
      <c r="G41" s="1040"/>
      <c r="H41" s="1040"/>
      <c r="I41" s="1040"/>
      <c r="J41" s="1040"/>
      <c r="K41" s="1040"/>
      <c r="L41" s="1040"/>
      <c r="M41" s="1040"/>
      <c r="N41" s="1040"/>
      <c r="O41" s="1020"/>
      <c r="P41" s="1041"/>
      <c r="Q41" s="1041"/>
    </row>
    <row r="42" spans="1:18">
      <c r="A42" s="157"/>
      <c r="B42" s="157"/>
      <c r="C42" s="1020"/>
      <c r="D42" s="1020"/>
      <c r="E42" s="1039"/>
      <c r="F42" s="1039"/>
      <c r="G42" s="1040"/>
      <c r="H42" s="1040"/>
      <c r="I42" s="1040"/>
      <c r="J42" s="1040"/>
      <c r="K42" s="1040"/>
      <c r="L42" s="1040"/>
      <c r="M42" s="1040"/>
      <c r="N42" s="1040"/>
      <c r="O42" s="1020"/>
      <c r="P42" s="1041"/>
      <c r="Q42" s="1041"/>
    </row>
    <row r="43" spans="1:18">
      <c r="A43" s="157"/>
      <c r="B43" s="157"/>
      <c r="C43" s="1020"/>
      <c r="D43" s="1020"/>
      <c r="E43" s="1039"/>
      <c r="F43" s="1039"/>
      <c r="G43" s="1040"/>
      <c r="H43" s="1040"/>
      <c r="I43" s="1040"/>
      <c r="J43" s="1040"/>
      <c r="K43" s="1040"/>
      <c r="L43" s="1040"/>
      <c r="M43" s="1040"/>
      <c r="N43" s="1040"/>
      <c r="O43" s="1020"/>
      <c r="P43" s="1041"/>
      <c r="Q43" s="1041"/>
    </row>
    <row r="44" spans="1:18">
      <c r="A44" s="157"/>
      <c r="B44" s="157"/>
      <c r="C44" s="1020"/>
      <c r="D44" s="1020"/>
      <c r="E44" s="1039"/>
      <c r="F44" s="1039"/>
      <c r="G44" s="1040"/>
      <c r="H44" s="1040"/>
      <c r="I44" s="1040"/>
      <c r="J44" s="1040"/>
      <c r="K44" s="1040"/>
      <c r="L44" s="1040"/>
      <c r="M44" s="1040"/>
      <c r="N44" s="1040"/>
      <c r="O44" s="1020"/>
      <c r="P44" s="1041"/>
      <c r="Q44" s="1041"/>
    </row>
    <row r="45" spans="1:18">
      <c r="A45" s="157"/>
      <c r="B45" s="157"/>
      <c r="C45" s="1020"/>
      <c r="D45" s="1020"/>
      <c r="E45" s="1039"/>
      <c r="F45" s="1039"/>
      <c r="G45" s="1040"/>
      <c r="H45" s="1040"/>
      <c r="I45" s="1040"/>
      <c r="J45" s="1040"/>
      <c r="K45" s="1040"/>
      <c r="L45" s="1040"/>
      <c r="M45" s="1040"/>
      <c r="N45" s="1040"/>
      <c r="O45" s="1020"/>
      <c r="P45" s="1041"/>
      <c r="Q45" s="1041"/>
    </row>
    <row r="46" spans="1:18">
      <c r="A46" s="194" t="s">
        <v>28</v>
      </c>
      <c r="B46" s="195"/>
      <c r="I46" s="987"/>
      <c r="J46" s="989"/>
      <c r="K46" s="195"/>
      <c r="L46" s="195"/>
      <c r="M46" s="989"/>
      <c r="N46" s="988"/>
      <c r="O46" s="988"/>
      <c r="P46" s="988"/>
      <c r="Q46" s="192"/>
    </row>
    <row r="47" spans="1:18">
      <c r="A47" s="194"/>
      <c r="B47" s="194" t="s">
        <v>29</v>
      </c>
      <c r="I47" s="987"/>
      <c r="J47" s="989"/>
      <c r="K47" s="195"/>
      <c r="L47" s="195"/>
      <c r="M47" s="989"/>
      <c r="N47" s="988"/>
      <c r="O47" s="988"/>
      <c r="P47" s="988"/>
      <c r="Q47" s="192"/>
    </row>
    <row r="48" spans="1:18" ht="37.5">
      <c r="A48" s="391" t="s">
        <v>3</v>
      </c>
      <c r="B48" s="275" t="s">
        <v>30</v>
      </c>
      <c r="C48" s="1042" t="s">
        <v>76</v>
      </c>
      <c r="D48" s="1043"/>
      <c r="E48" s="1044" t="s">
        <v>57</v>
      </c>
      <c r="F48" s="1045"/>
      <c r="G48" s="1042" t="s">
        <v>101</v>
      </c>
      <c r="H48" s="1005"/>
      <c r="I48" s="1238" t="s">
        <v>39</v>
      </c>
      <c r="J48" s="1239"/>
      <c r="K48" s="1239"/>
      <c r="L48" s="1239"/>
      <c r="M48" s="1239"/>
      <c r="N48" s="1239"/>
      <c r="O48" s="1240"/>
      <c r="P48" s="1004" t="s">
        <v>58</v>
      </c>
      <c r="Q48" s="1005" t="s">
        <v>58</v>
      </c>
    </row>
    <row r="49" spans="1:18" ht="44.25">
      <c r="A49" s="394"/>
      <c r="B49" s="264"/>
      <c r="C49" s="1046" t="s">
        <v>77</v>
      </c>
      <c r="D49" s="1047" t="s">
        <v>78</v>
      </c>
      <c r="E49" s="1048" t="s">
        <v>55</v>
      </c>
      <c r="F49" s="1049" t="s">
        <v>56</v>
      </c>
      <c r="G49" s="714" t="s">
        <v>55</v>
      </c>
      <c r="H49" s="715" t="s">
        <v>56</v>
      </c>
      <c r="I49" s="1012" t="s">
        <v>5</v>
      </c>
      <c r="J49" s="1012" t="s">
        <v>6</v>
      </c>
      <c r="K49" s="398" t="s">
        <v>40</v>
      </c>
      <c r="L49" s="1012" t="s">
        <v>41</v>
      </c>
      <c r="M49" s="1013" t="s">
        <v>49</v>
      </c>
      <c r="N49" s="1013" t="s">
        <v>48</v>
      </c>
      <c r="O49" s="398" t="s">
        <v>4</v>
      </c>
      <c r="P49" s="1050" t="s">
        <v>55</v>
      </c>
      <c r="Q49" s="1023" t="s">
        <v>56</v>
      </c>
    </row>
    <row r="50" spans="1:18">
      <c r="A50" s="284">
        <v>1</v>
      </c>
      <c r="B50" s="403" t="s">
        <v>102</v>
      </c>
      <c r="C50" s="1016">
        <v>25</v>
      </c>
      <c r="D50" s="1016">
        <v>20</v>
      </c>
      <c r="E50" s="1017">
        <v>23</v>
      </c>
      <c r="F50" s="1017">
        <v>17</v>
      </c>
      <c r="G50" s="1051"/>
      <c r="H50" s="1052">
        <v>7</v>
      </c>
      <c r="I50" s="1021">
        <v>1</v>
      </c>
      <c r="J50" s="409">
        <v>3</v>
      </c>
      <c r="K50" s="409">
        <v>1</v>
      </c>
      <c r="L50" s="1021"/>
      <c r="M50" s="1021"/>
      <c r="N50" s="1021"/>
      <c r="O50" s="1053">
        <f>SUM(I50:N50)</f>
        <v>5</v>
      </c>
      <c r="P50" s="1054"/>
      <c r="Q50" s="1023"/>
      <c r="R50" s="192" t="s">
        <v>222</v>
      </c>
    </row>
    <row r="51" spans="1:18">
      <c r="A51" s="284">
        <v>2</v>
      </c>
      <c r="B51" s="403" t="s">
        <v>103</v>
      </c>
      <c r="C51" s="1024"/>
      <c r="D51" s="1024"/>
      <c r="E51" s="1025">
        <v>2</v>
      </c>
      <c r="F51" s="1025">
        <v>2</v>
      </c>
      <c r="G51" s="1055"/>
      <c r="H51" s="1205">
        <v>2</v>
      </c>
      <c r="I51" s="1021">
        <v>1</v>
      </c>
      <c r="J51" s="409"/>
      <c r="K51" s="409"/>
      <c r="L51" s="1021"/>
      <c r="M51" s="1021"/>
      <c r="N51" s="1021"/>
      <c r="O51" s="1053">
        <f t="shared" ref="O51:O62" si="5">SUM(I51:N51)</f>
        <v>1</v>
      </c>
      <c r="P51" s="1056"/>
      <c r="Q51" s="1022"/>
    </row>
    <row r="52" spans="1:18">
      <c r="A52" s="284">
        <v>3</v>
      </c>
      <c r="B52" s="403" t="s">
        <v>104</v>
      </c>
      <c r="C52" s="1024">
        <v>5</v>
      </c>
      <c r="D52" s="1024">
        <v>4</v>
      </c>
      <c r="E52" s="1025">
        <v>5</v>
      </c>
      <c r="F52" s="1025">
        <v>4</v>
      </c>
      <c r="G52" s="1024"/>
      <c r="H52" s="1205">
        <v>4</v>
      </c>
      <c r="I52" s="1021">
        <v>1</v>
      </c>
      <c r="J52" s="409">
        <v>1</v>
      </c>
      <c r="K52" s="409">
        <v>1</v>
      </c>
      <c r="L52" s="1021"/>
      <c r="M52" s="1021"/>
      <c r="N52" s="1021"/>
      <c r="O52" s="1053">
        <f t="shared" si="5"/>
        <v>3</v>
      </c>
      <c r="P52" s="1022"/>
      <c r="Q52" s="1022"/>
    </row>
    <row r="53" spans="1:18">
      <c r="A53" s="284">
        <v>4</v>
      </c>
      <c r="B53" s="403" t="s">
        <v>105</v>
      </c>
      <c r="C53" s="1024">
        <v>4</v>
      </c>
      <c r="D53" s="1024">
        <v>3</v>
      </c>
      <c r="E53" s="1025">
        <v>5</v>
      </c>
      <c r="F53" s="1025">
        <v>4</v>
      </c>
      <c r="G53" s="1024"/>
      <c r="H53" s="1205">
        <v>4</v>
      </c>
      <c r="I53" s="1021">
        <v>1</v>
      </c>
      <c r="J53" s="409">
        <v>3</v>
      </c>
      <c r="K53" s="409"/>
      <c r="L53" s="1021"/>
      <c r="M53" s="1021">
        <v>1</v>
      </c>
      <c r="N53" s="1021"/>
      <c r="O53" s="1053">
        <f t="shared" si="5"/>
        <v>5</v>
      </c>
      <c r="P53" s="1022"/>
      <c r="Q53" s="1022"/>
    </row>
    <row r="54" spans="1:18">
      <c r="A54" s="284">
        <v>5</v>
      </c>
      <c r="B54" s="403" t="s">
        <v>106</v>
      </c>
      <c r="C54" s="1024"/>
      <c r="D54" s="1024"/>
      <c r="E54" s="1025">
        <v>1</v>
      </c>
      <c r="F54" s="1025">
        <v>1</v>
      </c>
      <c r="G54" s="1024"/>
      <c r="H54" s="1205">
        <v>1</v>
      </c>
      <c r="I54" s="1021" t="s">
        <v>177</v>
      </c>
      <c r="J54" s="409"/>
      <c r="K54" s="409"/>
      <c r="L54" s="1021"/>
      <c r="M54" s="1021"/>
      <c r="N54" s="1021"/>
      <c r="O54" s="1053">
        <f t="shared" si="5"/>
        <v>0</v>
      </c>
      <c r="P54" s="1022"/>
      <c r="Q54" s="1022"/>
    </row>
    <row r="55" spans="1:18">
      <c r="A55" s="284">
        <v>6</v>
      </c>
      <c r="B55" s="403" t="s">
        <v>107</v>
      </c>
      <c r="C55" s="1024"/>
      <c r="D55" s="1024"/>
      <c r="E55" s="1025">
        <v>2</v>
      </c>
      <c r="F55" s="1025">
        <v>2</v>
      </c>
      <c r="G55" s="1024"/>
      <c r="H55" s="1205">
        <v>2</v>
      </c>
      <c r="I55" s="1021" t="s">
        <v>177</v>
      </c>
      <c r="J55" s="409"/>
      <c r="K55" s="409"/>
      <c r="L55" s="1021"/>
      <c r="M55" s="1021"/>
      <c r="N55" s="1021">
        <v>1</v>
      </c>
      <c r="O55" s="1053">
        <f t="shared" si="5"/>
        <v>1</v>
      </c>
      <c r="P55" s="1022"/>
      <c r="Q55" s="1022"/>
    </row>
    <row r="56" spans="1:18">
      <c r="A56" s="284">
        <v>7</v>
      </c>
      <c r="B56" s="403" t="s">
        <v>50</v>
      </c>
      <c r="C56" s="1024">
        <v>4</v>
      </c>
      <c r="D56" s="1024">
        <v>4</v>
      </c>
      <c r="E56" s="1017"/>
      <c r="F56" s="1017">
        <v>8</v>
      </c>
      <c r="G56" s="1024"/>
      <c r="H56" s="1205">
        <v>3</v>
      </c>
      <c r="I56" s="1021" t="s">
        <v>177</v>
      </c>
      <c r="J56" s="409"/>
      <c r="K56" s="409"/>
      <c r="L56" s="1021"/>
      <c r="M56" s="1021"/>
      <c r="N56" s="1021"/>
      <c r="O56" s="1053">
        <f t="shared" si="5"/>
        <v>0</v>
      </c>
      <c r="P56" s="1022"/>
      <c r="Q56" s="1022"/>
    </row>
    <row r="57" spans="1:18">
      <c r="A57" s="284">
        <v>8</v>
      </c>
      <c r="B57" s="403" t="s">
        <v>51</v>
      </c>
      <c r="C57" s="1024"/>
      <c r="D57" s="1024"/>
      <c r="E57" s="1025"/>
      <c r="F57" s="1025">
        <v>17</v>
      </c>
      <c r="G57" s="1024"/>
      <c r="H57" s="1205">
        <v>17</v>
      </c>
      <c r="I57" s="1021" t="s">
        <v>177</v>
      </c>
      <c r="J57" s="409"/>
      <c r="K57" s="409"/>
      <c r="L57" s="1021"/>
      <c r="M57" s="1021"/>
      <c r="N57" s="1021"/>
      <c r="O57" s="1053">
        <f t="shared" si="5"/>
        <v>0</v>
      </c>
      <c r="P57" s="1022"/>
      <c r="Q57" s="1022"/>
    </row>
    <row r="58" spans="1:18">
      <c r="A58" s="284">
        <v>9</v>
      </c>
      <c r="B58" s="403" t="s">
        <v>108</v>
      </c>
      <c r="C58" s="1024"/>
      <c r="D58" s="1024"/>
      <c r="E58" s="1025"/>
      <c r="F58" s="1025">
        <v>3</v>
      </c>
      <c r="G58" s="1024"/>
      <c r="H58" s="1205">
        <v>4</v>
      </c>
      <c r="I58" s="1021" t="s">
        <v>177</v>
      </c>
      <c r="J58" s="409">
        <v>2</v>
      </c>
      <c r="K58" s="409"/>
      <c r="L58" s="1021"/>
      <c r="M58" s="1021">
        <v>1</v>
      </c>
      <c r="N58" s="1021"/>
      <c r="O58" s="1053">
        <f t="shared" si="5"/>
        <v>3</v>
      </c>
      <c r="P58" s="1022"/>
      <c r="Q58" s="1022"/>
    </row>
    <row r="59" spans="1:18">
      <c r="A59" s="284">
        <v>10</v>
      </c>
      <c r="B59" s="403" t="s">
        <v>52</v>
      </c>
      <c r="C59" s="1024"/>
      <c r="D59" s="1024"/>
      <c r="E59" s="1025"/>
      <c r="F59" s="1025">
        <v>1</v>
      </c>
      <c r="G59" s="1024"/>
      <c r="H59" s="1205">
        <v>1</v>
      </c>
      <c r="I59" s="1021" t="s">
        <v>177</v>
      </c>
      <c r="J59" s="409">
        <v>5</v>
      </c>
      <c r="K59" s="409"/>
      <c r="L59" s="1021"/>
      <c r="M59" s="1021"/>
      <c r="N59" s="1021"/>
      <c r="O59" s="1053">
        <f t="shared" si="5"/>
        <v>5</v>
      </c>
      <c r="P59" s="1022"/>
      <c r="Q59" s="1022"/>
    </row>
    <row r="60" spans="1:18">
      <c r="A60" s="284">
        <v>11</v>
      </c>
      <c r="B60" s="403" t="s">
        <v>53</v>
      </c>
      <c r="C60" s="1029"/>
      <c r="D60" s="1029"/>
      <c r="E60" s="1025"/>
      <c r="F60" s="1025">
        <v>4</v>
      </c>
      <c r="G60" s="1029"/>
      <c r="H60" s="1206">
        <v>5</v>
      </c>
      <c r="I60" s="1021" t="s">
        <v>177</v>
      </c>
      <c r="J60" s="409">
        <v>3</v>
      </c>
      <c r="K60" s="409"/>
      <c r="L60" s="1021">
        <v>2</v>
      </c>
      <c r="M60" s="1021"/>
      <c r="N60" s="1021"/>
      <c r="O60" s="1053">
        <f t="shared" si="5"/>
        <v>5</v>
      </c>
      <c r="P60" s="1022"/>
      <c r="Q60" s="1022"/>
    </row>
    <row r="61" spans="1:18">
      <c r="A61" s="284">
        <v>12</v>
      </c>
      <c r="B61" s="403" t="s">
        <v>109</v>
      </c>
      <c r="C61" s="1057">
        <v>2</v>
      </c>
      <c r="D61" s="1057"/>
      <c r="E61" s="1025"/>
      <c r="F61" s="1025"/>
      <c r="G61" s="1057"/>
      <c r="H61" s="1057"/>
      <c r="I61" s="1021"/>
      <c r="J61" s="409"/>
      <c r="K61" s="409"/>
      <c r="L61" s="1021"/>
      <c r="M61" s="1021"/>
      <c r="N61" s="1021"/>
      <c r="O61" s="1053">
        <f t="shared" si="5"/>
        <v>0</v>
      </c>
      <c r="P61" s="1022"/>
      <c r="Q61" s="1022"/>
    </row>
    <row r="62" spans="1:18">
      <c r="A62" s="263"/>
      <c r="B62" s="263" t="s">
        <v>4</v>
      </c>
      <c r="C62" s="1058">
        <f>SUM(C50:C61)</f>
        <v>40</v>
      </c>
      <c r="D62" s="1058">
        <f>SUM(D50:D61)</f>
        <v>31</v>
      </c>
      <c r="E62" s="1059">
        <f>SUM(E50:E61)</f>
        <v>38</v>
      </c>
      <c r="F62" s="1059">
        <f>SUM(F50:F61)</f>
        <v>63</v>
      </c>
      <c r="G62" s="1037"/>
      <c r="H62" s="1038">
        <f>SUM(H50:H61)</f>
        <v>50</v>
      </c>
      <c r="I62" s="1036">
        <f t="shared" ref="I62:N62" si="6">SUM(I50:I60)</f>
        <v>4</v>
      </c>
      <c r="J62" s="1036">
        <f t="shared" si="6"/>
        <v>17</v>
      </c>
      <c r="K62" s="1036">
        <f t="shared" si="6"/>
        <v>2</v>
      </c>
      <c r="L62" s="1036">
        <f t="shared" si="6"/>
        <v>2</v>
      </c>
      <c r="M62" s="1036">
        <f t="shared" si="6"/>
        <v>2</v>
      </c>
      <c r="N62" s="1036">
        <f t="shared" si="6"/>
        <v>1</v>
      </c>
      <c r="O62" s="1053">
        <f t="shared" si="5"/>
        <v>28</v>
      </c>
      <c r="P62" s="1037"/>
      <c r="Q62" s="1037"/>
    </row>
    <row r="63" spans="1:18">
      <c r="A63" s="194"/>
      <c r="B63" s="194" t="s">
        <v>31</v>
      </c>
      <c r="I63" s="195"/>
      <c r="J63" s="195"/>
      <c r="K63" s="989"/>
      <c r="L63" s="988"/>
      <c r="M63" s="1060"/>
      <c r="N63" s="195"/>
      <c r="O63" s="195"/>
      <c r="P63" s="195"/>
      <c r="Q63" s="192"/>
    </row>
    <row r="64" spans="1:18" ht="37.5">
      <c r="A64" s="275"/>
      <c r="B64" s="275"/>
      <c r="C64" s="1042" t="s">
        <v>76</v>
      </c>
      <c r="D64" s="1043"/>
      <c r="E64" s="1044" t="s">
        <v>57</v>
      </c>
      <c r="F64" s="1045"/>
      <c r="G64" s="1042" t="s">
        <v>101</v>
      </c>
      <c r="H64" s="1005"/>
      <c r="I64" s="1241" t="s">
        <v>39</v>
      </c>
      <c r="J64" s="1242"/>
      <c r="K64" s="1242"/>
      <c r="L64" s="1242"/>
      <c r="M64" s="1242"/>
      <c r="N64" s="1242"/>
      <c r="O64" s="1243"/>
      <c r="P64" s="1004" t="s">
        <v>58</v>
      </c>
      <c r="Q64" s="1005" t="s">
        <v>58</v>
      </c>
    </row>
    <row r="65" spans="1:17" ht="84.75">
      <c r="A65" s="264"/>
      <c r="B65" s="264" t="s">
        <v>32</v>
      </c>
      <c r="C65" s="1046" t="s">
        <v>80</v>
      </c>
      <c r="D65" s="1061" t="s">
        <v>111</v>
      </c>
      <c r="E65" s="1048" t="s">
        <v>55</v>
      </c>
      <c r="F65" s="1049" t="s">
        <v>56</v>
      </c>
      <c r="G65" s="714" t="s">
        <v>55</v>
      </c>
      <c r="H65" s="715" t="s">
        <v>56</v>
      </c>
      <c r="I65" s="1012" t="s">
        <v>5</v>
      </c>
      <c r="J65" s="1012" t="s">
        <v>6</v>
      </c>
      <c r="K65" s="398" t="s">
        <v>40</v>
      </c>
      <c r="L65" s="1012" t="s">
        <v>41</v>
      </c>
      <c r="M65" s="1013" t="s">
        <v>49</v>
      </c>
      <c r="N65" s="1013" t="s">
        <v>48</v>
      </c>
      <c r="O65" s="398" t="s">
        <v>4</v>
      </c>
      <c r="P65" s="1014" t="s">
        <v>55</v>
      </c>
      <c r="Q65" s="1038" t="s">
        <v>56</v>
      </c>
    </row>
    <row r="66" spans="1:17">
      <c r="A66" s="441" t="s">
        <v>33</v>
      </c>
      <c r="B66" s="442" t="s">
        <v>34</v>
      </c>
      <c r="C66" s="1016"/>
      <c r="D66" s="1016"/>
      <c r="E66" s="1017"/>
      <c r="F66" s="1017"/>
      <c r="G66" s="1016"/>
      <c r="H66" s="1016"/>
      <c r="I66" s="443"/>
      <c r="J66" s="1062"/>
      <c r="K66" s="1063"/>
      <c r="L66" s="1062"/>
      <c r="M66" s="1064"/>
      <c r="N66" s="344"/>
      <c r="O66" s="344"/>
      <c r="P66" s="1022"/>
      <c r="Q66" s="1022"/>
    </row>
    <row r="67" spans="1:17">
      <c r="A67" s="402">
        <v>1</v>
      </c>
      <c r="B67" s="444" t="s">
        <v>9</v>
      </c>
      <c r="C67" s="1024">
        <f>22.498+12.999</f>
        <v>35.497</v>
      </c>
      <c r="D67" s="1024">
        <f>+C67*0.3</f>
        <v>10.649099999999999</v>
      </c>
      <c r="E67" s="1025"/>
      <c r="F67" s="1025"/>
      <c r="G67" s="1024"/>
      <c r="H67" s="1024"/>
      <c r="I67" s="1040"/>
      <c r="J67" s="1021">
        <v>9</v>
      </c>
      <c r="K67" s="1020"/>
      <c r="L67" s="1021">
        <v>2</v>
      </c>
      <c r="M67" s="409">
        <v>18</v>
      </c>
      <c r="N67" s="284">
        <v>1</v>
      </c>
      <c r="O67" s="409">
        <f>SUM(I67:N67)</f>
        <v>30</v>
      </c>
      <c r="P67" s="1022"/>
      <c r="Q67" s="1022"/>
    </row>
    <row r="68" spans="1:17">
      <c r="A68" s="402">
        <v>2</v>
      </c>
      <c r="B68" s="444" t="s">
        <v>8</v>
      </c>
      <c r="C68" s="1024">
        <v>4.0919999999999996</v>
      </c>
      <c r="D68" s="1024">
        <f t="shared" ref="D68:D73" si="7">+C68*0.3</f>
        <v>1.2275999999999998</v>
      </c>
      <c r="E68" s="1025"/>
      <c r="F68" s="1025"/>
      <c r="G68" s="1024"/>
      <c r="H68" s="1024"/>
      <c r="I68" s="1040"/>
      <c r="J68" s="1021">
        <v>1</v>
      </c>
      <c r="K68" s="1020"/>
      <c r="L68" s="1021"/>
      <c r="M68" s="409">
        <v>1</v>
      </c>
      <c r="N68" s="284"/>
      <c r="O68" s="409">
        <f t="shared" ref="O68:O73" si="8">SUM(I68:N68)</f>
        <v>2</v>
      </c>
      <c r="P68" s="1022"/>
      <c r="Q68" s="1022"/>
    </row>
    <row r="69" spans="1:17">
      <c r="A69" s="402">
        <v>3</v>
      </c>
      <c r="B69" s="444" t="s">
        <v>158</v>
      </c>
      <c r="C69" s="1024">
        <v>2.1</v>
      </c>
      <c r="D69" s="1024">
        <f t="shared" si="7"/>
        <v>0.63</v>
      </c>
      <c r="E69" s="1025"/>
      <c r="F69" s="1025"/>
      <c r="G69" s="1024"/>
      <c r="H69" s="1024"/>
      <c r="I69" s="1040"/>
      <c r="J69" s="1021">
        <v>1</v>
      </c>
      <c r="K69" s="1020"/>
      <c r="L69" s="1021"/>
      <c r="M69" s="409"/>
      <c r="N69" s="284"/>
      <c r="O69" s="409">
        <f t="shared" si="8"/>
        <v>1</v>
      </c>
      <c r="P69" s="1022"/>
      <c r="Q69" s="1022"/>
    </row>
    <row r="70" spans="1:17">
      <c r="A70" s="402">
        <v>4</v>
      </c>
      <c r="B70" s="444" t="s">
        <v>7</v>
      </c>
      <c r="C70" s="1024">
        <v>4.3</v>
      </c>
      <c r="D70" s="1024">
        <f t="shared" si="7"/>
        <v>1.2899999999999998</v>
      </c>
      <c r="E70" s="1025"/>
      <c r="F70" s="1025"/>
      <c r="G70" s="1024"/>
      <c r="H70" s="1024"/>
      <c r="I70" s="1040"/>
      <c r="J70" s="1021">
        <v>2</v>
      </c>
      <c r="K70" s="1020"/>
      <c r="L70" s="1021"/>
      <c r="M70" s="409"/>
      <c r="N70" s="284"/>
      <c r="O70" s="409">
        <f t="shared" si="8"/>
        <v>2</v>
      </c>
      <c r="P70" s="1022"/>
      <c r="Q70" s="1022"/>
    </row>
    <row r="71" spans="1:17">
      <c r="A71" s="402">
        <v>5</v>
      </c>
      <c r="B71" s="444" t="s">
        <v>35</v>
      </c>
      <c r="C71" s="1024"/>
      <c r="D71" s="1024">
        <f t="shared" si="7"/>
        <v>0</v>
      </c>
      <c r="E71" s="1025"/>
      <c r="F71" s="1025"/>
      <c r="G71" s="1024"/>
      <c r="H71" s="1024"/>
      <c r="I71" s="1040"/>
      <c r="J71" s="1021" t="s">
        <v>177</v>
      </c>
      <c r="K71" s="1020"/>
      <c r="L71" s="1021"/>
      <c r="M71" s="409"/>
      <c r="N71" s="284"/>
      <c r="O71" s="409">
        <f t="shared" si="8"/>
        <v>0</v>
      </c>
      <c r="P71" s="1022"/>
      <c r="Q71" s="1022"/>
    </row>
    <row r="72" spans="1:17">
      <c r="A72" s="402">
        <v>6</v>
      </c>
      <c r="B72" s="444" t="s">
        <v>36</v>
      </c>
      <c r="C72" s="1024"/>
      <c r="D72" s="1024">
        <f t="shared" si="7"/>
        <v>0</v>
      </c>
      <c r="E72" s="1025"/>
      <c r="F72" s="1025"/>
      <c r="G72" s="1024"/>
      <c r="H72" s="1024"/>
      <c r="I72" s="1040"/>
      <c r="J72" s="1065" t="s">
        <v>177</v>
      </c>
      <c r="K72" s="1066"/>
      <c r="L72" s="1065"/>
      <c r="M72" s="284"/>
      <c r="N72" s="284"/>
      <c r="O72" s="409">
        <f t="shared" si="8"/>
        <v>0</v>
      </c>
      <c r="P72" s="1022"/>
      <c r="Q72" s="1022"/>
    </row>
    <row r="73" spans="1:17">
      <c r="A73" s="402">
        <v>7</v>
      </c>
      <c r="B73" s="444" t="s">
        <v>12</v>
      </c>
      <c r="C73" s="1024"/>
      <c r="D73" s="1024">
        <f t="shared" si="7"/>
        <v>0</v>
      </c>
      <c r="E73" s="1067"/>
      <c r="F73" s="1067"/>
      <c r="G73" s="1024"/>
      <c r="H73" s="1024"/>
      <c r="I73" s="1040"/>
      <c r="J73" s="1065" t="s">
        <v>177</v>
      </c>
      <c r="K73" s="1066"/>
      <c r="L73" s="1065"/>
      <c r="M73" s="284"/>
      <c r="N73" s="284"/>
      <c r="O73" s="409">
        <f t="shared" si="8"/>
        <v>0</v>
      </c>
      <c r="P73" s="1022"/>
      <c r="Q73" s="1022"/>
    </row>
    <row r="74" spans="1:17">
      <c r="A74" s="334"/>
      <c r="B74" s="450" t="s">
        <v>4</v>
      </c>
      <c r="C74" s="1038">
        <f>SUM(C67:C73)</f>
        <v>45.988999999999997</v>
      </c>
      <c r="D74" s="1038">
        <f>SUM(D67:D73)</f>
        <v>13.7967</v>
      </c>
      <c r="E74" s="1068">
        <v>55.17</v>
      </c>
      <c r="F74" s="1068">
        <v>44.13</v>
      </c>
      <c r="G74" s="1207">
        <v>55.17</v>
      </c>
      <c r="H74" s="1207">
        <v>44.13</v>
      </c>
      <c r="I74" s="1069">
        <f ca="1">SUM(I67:I79)</f>
        <v>0</v>
      </c>
      <c r="J74" s="1070">
        <f t="shared" ref="J74:O74" si="9">SUM(J67:J73)</f>
        <v>13</v>
      </c>
      <c r="K74" s="1070">
        <f t="shared" si="9"/>
        <v>0</v>
      </c>
      <c r="L74" s="1070">
        <f t="shared" si="9"/>
        <v>2</v>
      </c>
      <c r="M74" s="1070">
        <f t="shared" si="9"/>
        <v>19</v>
      </c>
      <c r="N74" s="1070">
        <f t="shared" si="9"/>
        <v>1</v>
      </c>
      <c r="O74" s="1070">
        <f t="shared" si="9"/>
        <v>35</v>
      </c>
      <c r="P74" s="1037"/>
      <c r="Q74" s="1037"/>
    </row>
    <row r="75" spans="1:17" ht="63.75">
      <c r="A75" s="340" t="s">
        <v>37</v>
      </c>
      <c r="B75" s="341" t="s">
        <v>38</v>
      </c>
      <c r="C75" s="1071" t="s">
        <v>112</v>
      </c>
      <c r="D75" s="1072" t="s">
        <v>113</v>
      </c>
      <c r="E75" s="1044" t="s">
        <v>57</v>
      </c>
      <c r="F75" s="1045"/>
      <c r="G75" s="1042" t="s">
        <v>101</v>
      </c>
      <c r="H75" s="1005"/>
      <c r="I75" s="344"/>
      <c r="J75" s="1073"/>
      <c r="K75" s="1074"/>
      <c r="L75" s="1075"/>
      <c r="M75" s="344"/>
      <c r="N75" s="344"/>
      <c r="O75" s="348"/>
      <c r="P75" s="1072"/>
      <c r="Q75" s="1043"/>
    </row>
    <row r="76" spans="1:17">
      <c r="A76" s="402">
        <v>1</v>
      </c>
      <c r="B76" s="444" t="s">
        <v>22</v>
      </c>
      <c r="C76" s="1016" t="s">
        <v>3</v>
      </c>
      <c r="D76" s="1072"/>
      <c r="E76" s="1017"/>
      <c r="F76" s="1017"/>
      <c r="G76" s="1016"/>
      <c r="H76" s="1016"/>
      <c r="I76" s="454" t="s">
        <v>177</v>
      </c>
      <c r="J76" s="1065"/>
      <c r="K76" s="1066"/>
      <c r="L76" s="1065"/>
      <c r="M76" s="284"/>
      <c r="N76" s="284"/>
      <c r="O76" s="284"/>
      <c r="P76" s="1076"/>
      <c r="Q76" s="1022"/>
    </row>
    <row r="77" spans="1:17">
      <c r="A77" s="402">
        <v>2</v>
      </c>
      <c r="B77" s="444" t="s">
        <v>20</v>
      </c>
      <c r="C77" s="1077"/>
      <c r="D77" s="1078"/>
      <c r="E77" s="1079"/>
      <c r="F77" s="1080"/>
      <c r="G77" s="1081"/>
      <c r="H77" s="1082"/>
      <c r="I77" s="454" t="s">
        <v>177</v>
      </c>
      <c r="J77" s="1065"/>
      <c r="K77" s="1066"/>
      <c r="L77" s="1065"/>
      <c r="M77" s="1083"/>
      <c r="N77" s="1083"/>
      <c r="O77" s="1083">
        <f>SUM(O75)</f>
        <v>0</v>
      </c>
      <c r="P77" s="1084"/>
      <c r="Q77" s="1085"/>
    </row>
    <row r="78" spans="1:17">
      <c r="A78" s="402">
        <v>3</v>
      </c>
      <c r="B78" s="458" t="s">
        <v>24</v>
      </c>
      <c r="C78" s="1086">
        <v>3</v>
      </c>
      <c r="D78" s="1078">
        <v>9</v>
      </c>
      <c r="E78" s="1087"/>
      <c r="F78" s="1088"/>
      <c r="G78" s="1089"/>
      <c r="H78" s="1090"/>
      <c r="I78" s="459" t="s">
        <v>177</v>
      </c>
      <c r="J78" s="1065"/>
      <c r="K78" s="1066"/>
      <c r="L78" s="1065"/>
      <c r="M78" s="1083"/>
      <c r="N78" s="1083"/>
      <c r="O78" s="1083">
        <f>SUM(O76)</f>
        <v>0</v>
      </c>
      <c r="P78" s="1091"/>
      <c r="Q78" s="1092"/>
    </row>
    <row r="79" spans="1:17">
      <c r="A79" s="402">
        <v>4</v>
      </c>
      <c r="B79" s="444" t="s">
        <v>26</v>
      </c>
      <c r="C79" s="1029">
        <v>1</v>
      </c>
      <c r="D79" s="1024">
        <f>+C79*0.3</f>
        <v>0.3</v>
      </c>
      <c r="E79" s="1030"/>
      <c r="F79" s="1030"/>
      <c r="G79" s="1029"/>
      <c r="H79" s="1029"/>
      <c r="I79" s="1093"/>
      <c r="J79" s="1094" t="s">
        <v>177</v>
      </c>
      <c r="K79" s="1095"/>
      <c r="L79" s="1094"/>
      <c r="M79" s="1096">
        <v>1</v>
      </c>
      <c r="N79" s="1096"/>
      <c r="O79" s="1097">
        <f>SUM(I79:N79)</f>
        <v>1</v>
      </c>
      <c r="P79" s="1022"/>
      <c r="Q79" s="1022"/>
    </row>
    <row r="80" spans="1:17">
      <c r="A80" s="334"/>
      <c r="B80" s="462" t="s">
        <v>4</v>
      </c>
      <c r="C80" s="1098">
        <f>SUM(C78)</f>
        <v>3</v>
      </c>
      <c r="D80" s="1098">
        <v>9</v>
      </c>
      <c r="E80" s="1068">
        <v>17</v>
      </c>
      <c r="F80" s="1068">
        <v>13.6</v>
      </c>
      <c r="G80" s="1207">
        <v>17</v>
      </c>
      <c r="H80" s="1207">
        <v>13.6</v>
      </c>
      <c r="I80" s="1100">
        <f>SUM(I77)</f>
        <v>0</v>
      </c>
      <c r="J80" s="1101">
        <f t="shared" ref="J80:O80" si="10">SUM(J77:J79)</f>
        <v>0</v>
      </c>
      <c r="K80" s="1101">
        <f t="shared" si="10"/>
        <v>0</v>
      </c>
      <c r="L80" s="1101">
        <f t="shared" si="10"/>
        <v>0</v>
      </c>
      <c r="M80" s="1102">
        <f t="shared" si="10"/>
        <v>1</v>
      </c>
      <c r="N80" s="1102">
        <f t="shared" si="10"/>
        <v>0</v>
      </c>
      <c r="O80" s="1102">
        <f t="shared" si="10"/>
        <v>1</v>
      </c>
      <c r="P80" s="1099">
        <f>SUM(P77)</f>
        <v>0</v>
      </c>
      <c r="Q80" s="1099">
        <f>SUM(Q77)</f>
        <v>0</v>
      </c>
    </row>
    <row r="82" spans="3:8">
      <c r="C82" s="1103"/>
      <c r="D82" s="1040"/>
      <c r="E82" s="1103"/>
      <c r="F82" s="1040"/>
      <c r="G82" s="157"/>
    </row>
    <row r="83" spans="3:8">
      <c r="C83" s="192"/>
      <c r="D83" s="980"/>
      <c r="E83" s="980"/>
      <c r="F83" s="980"/>
      <c r="G83" s="980"/>
      <c r="H83" s="980"/>
    </row>
    <row r="84" spans="3:8">
      <c r="C84" s="192"/>
      <c r="D84" s="980"/>
      <c r="E84" s="980"/>
      <c r="F84" s="980"/>
      <c r="G84" s="980"/>
      <c r="H84" s="980"/>
    </row>
    <row r="85" spans="3:8">
      <c r="C85" s="192"/>
      <c r="D85" s="980"/>
      <c r="E85" s="980"/>
      <c r="F85" s="980"/>
      <c r="G85" s="980"/>
      <c r="H85" s="980"/>
    </row>
    <row r="86" spans="3:8">
      <c r="C86" s="192"/>
      <c r="D86" s="980"/>
      <c r="E86" s="980"/>
      <c r="F86" s="980"/>
      <c r="G86" s="980"/>
      <c r="H86" s="980"/>
    </row>
    <row r="87" spans="3:8">
      <c r="C87" s="192"/>
      <c r="D87" s="980"/>
      <c r="E87" s="980"/>
      <c r="F87" s="980"/>
      <c r="G87" s="980"/>
      <c r="H87" s="980"/>
    </row>
    <row r="88" spans="3:8">
      <c r="C88" s="192"/>
      <c r="D88" s="980"/>
      <c r="E88" s="980"/>
      <c r="F88" s="980"/>
      <c r="G88" s="980"/>
      <c r="H88" s="980"/>
    </row>
    <row r="89" spans="3:8">
      <c r="C89" s="192"/>
      <c r="D89" s="980"/>
      <c r="E89" s="980"/>
      <c r="F89" s="980"/>
      <c r="G89" s="980"/>
      <c r="H89" s="980"/>
    </row>
    <row r="90" spans="3:8">
      <c r="C90" s="192"/>
      <c r="D90" s="980"/>
      <c r="E90" s="980"/>
      <c r="F90" s="980"/>
      <c r="G90" s="980"/>
      <c r="H90" s="980"/>
    </row>
    <row r="91" spans="3:8">
      <c r="C91" s="192"/>
      <c r="D91" s="980"/>
      <c r="E91" s="980"/>
      <c r="F91" s="980"/>
      <c r="G91" s="980"/>
      <c r="H91" s="980"/>
    </row>
    <row r="92" spans="3:8">
      <c r="C92" s="1103"/>
      <c r="D92" s="1040"/>
      <c r="E92" s="1103"/>
      <c r="F92" s="1040"/>
      <c r="G92" s="157"/>
    </row>
    <row r="93" spans="3:8">
      <c r="C93" s="1103"/>
      <c r="D93" s="1040"/>
      <c r="E93" s="1103"/>
      <c r="F93" s="1040"/>
      <c r="G93" s="157"/>
    </row>
    <row r="94" spans="3:8">
      <c r="C94" s="1103"/>
      <c r="D94" s="1040"/>
      <c r="E94" s="1103"/>
      <c r="F94" s="1040"/>
      <c r="G94" s="157"/>
    </row>
    <row r="95" spans="3:8">
      <c r="C95" s="1103"/>
      <c r="D95" s="1040"/>
      <c r="E95" s="1103"/>
      <c r="F95" s="1040"/>
      <c r="G95" s="157"/>
    </row>
    <row r="96" spans="3:8">
      <c r="C96" s="1103"/>
      <c r="D96" s="1040"/>
      <c r="E96" s="1103"/>
      <c r="F96" s="1040"/>
      <c r="G96" s="157"/>
    </row>
    <row r="97" spans="3:7">
      <c r="C97" s="1103"/>
      <c r="D97" s="1103"/>
      <c r="E97" s="1103"/>
      <c r="F97" s="1103"/>
      <c r="G97" s="1066"/>
    </row>
    <row r="98" spans="3:7">
      <c r="C98" s="1103"/>
      <c r="D98" s="1103"/>
      <c r="E98" s="1103"/>
      <c r="F98" s="1103"/>
      <c r="G98" s="1066"/>
    </row>
    <row r="99" spans="3:7">
      <c r="C99" s="1103"/>
      <c r="D99" s="1103"/>
      <c r="E99" s="1103"/>
      <c r="F99" s="1103"/>
      <c r="G99" s="1066"/>
    </row>
    <row r="100" spans="3:7">
      <c r="C100" s="1103"/>
      <c r="D100" s="1103"/>
      <c r="E100" s="1103"/>
      <c r="F100" s="1103"/>
      <c r="G100" s="1066"/>
    </row>
    <row r="101" spans="3:7">
      <c r="C101" s="1103"/>
      <c r="D101" s="1103"/>
      <c r="E101" s="1103"/>
      <c r="F101" s="1103"/>
      <c r="G101" s="1066"/>
    </row>
    <row r="102" spans="3:7">
      <c r="C102" s="1103"/>
      <c r="D102" s="1103"/>
      <c r="E102" s="1103"/>
      <c r="F102" s="1103"/>
      <c r="G102" s="1066"/>
    </row>
    <row r="103" spans="3:7">
      <c r="C103" s="1103"/>
      <c r="D103" s="1103"/>
      <c r="E103" s="1103"/>
      <c r="F103" s="1103"/>
      <c r="G103" s="1066"/>
    </row>
    <row r="104" spans="3:7">
      <c r="C104" s="1103"/>
      <c r="D104" s="1103"/>
      <c r="E104" s="1103"/>
      <c r="F104" s="1103"/>
      <c r="G104" s="1066"/>
    </row>
    <row r="105" spans="3:7">
      <c r="C105" s="1103"/>
      <c r="D105" s="1103"/>
      <c r="E105" s="1103"/>
      <c r="F105" s="1103"/>
      <c r="G105" s="1066"/>
    </row>
    <row r="106" spans="3:7">
      <c r="C106" s="1103"/>
      <c r="D106" s="1103"/>
      <c r="E106" s="1103"/>
      <c r="F106" s="1103"/>
      <c r="G106" s="1066"/>
    </row>
    <row r="107" spans="3:7">
      <c r="C107" s="1103"/>
      <c r="D107" s="1103"/>
      <c r="E107" s="1103"/>
      <c r="F107" s="1103"/>
      <c r="G107" s="1066"/>
    </row>
    <row r="108" spans="3:7">
      <c r="C108" s="1103"/>
      <c r="D108" s="1103"/>
      <c r="E108" s="1103"/>
      <c r="F108" s="1103"/>
      <c r="G108" s="1066"/>
    </row>
    <row r="109" spans="3:7">
      <c r="C109" s="1103"/>
      <c r="D109" s="1103"/>
      <c r="E109" s="1103"/>
      <c r="F109" s="1103"/>
      <c r="G109" s="1066"/>
    </row>
  </sheetData>
  <mergeCells count="4">
    <mergeCell ref="I5:O5"/>
    <mergeCell ref="I6:O6"/>
    <mergeCell ref="I48:O48"/>
    <mergeCell ref="I64:O64"/>
  </mergeCells>
  <pageMargins left="0.11811023622047245" right="0.11811023622047245" top="0.15748031496062992" bottom="0.15748031496062992" header="0.31496062992125984" footer="0.31496062992125984"/>
  <pageSetup paperSize="9" scale="78"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104"/>
  <sheetViews>
    <sheetView topLeftCell="A41" workbookViewId="0">
      <selection activeCell="R45" sqref="R45"/>
    </sheetView>
  </sheetViews>
  <sheetFormatPr defaultColWidth="9" defaultRowHeight="23.25"/>
  <cols>
    <col min="1" max="1" width="5" style="186" customWidth="1"/>
    <col min="2" max="2" width="23.42578125" style="186" customWidth="1"/>
    <col min="3" max="6" width="6.140625" style="187" customWidth="1"/>
    <col min="7" max="7" width="6.140625" style="191" customWidth="1"/>
    <col min="8" max="8" width="6.140625" style="192" customWidth="1"/>
    <col min="9" max="9" width="5.140625" style="187" customWidth="1"/>
    <col min="10" max="10" width="5" style="190" customWidth="1"/>
    <col min="11" max="12" width="6" style="186" customWidth="1"/>
    <col min="13" max="13" width="6" style="190" customWidth="1"/>
    <col min="14" max="14" width="6" style="191" customWidth="1"/>
    <col min="15" max="15" width="4.7109375" style="191" customWidth="1"/>
    <col min="16" max="16" width="6" style="191" hidden="1" customWidth="1"/>
    <col min="17" max="17" width="6" style="192" customWidth="1"/>
    <col min="18" max="16384" width="9" style="192"/>
  </cols>
  <sheetData>
    <row r="1" spans="1:27" s="184" customFormat="1" ht="24.75" customHeight="1">
      <c r="A1" s="382" t="s">
        <v>0</v>
      </c>
      <c r="B1" s="383"/>
      <c r="C1" s="383"/>
      <c r="D1" s="383"/>
      <c r="E1" s="383"/>
      <c r="F1" s="383"/>
      <c r="G1" s="384"/>
      <c r="H1" s="384"/>
      <c r="I1" s="384"/>
      <c r="J1" s="385"/>
      <c r="K1" s="383"/>
      <c r="L1" s="383"/>
      <c r="M1" s="385"/>
      <c r="N1" s="386"/>
      <c r="O1" s="386"/>
      <c r="P1" s="386"/>
    </row>
    <row r="2" spans="1:27">
      <c r="A2" s="185" t="s">
        <v>192</v>
      </c>
    </row>
    <row r="3" spans="1:27">
      <c r="A3" s="185" t="s">
        <v>193</v>
      </c>
      <c r="G3" s="193"/>
      <c r="M3" s="174" t="s">
        <v>92</v>
      </c>
      <c r="N3" s="1104"/>
    </row>
    <row r="4" spans="1:27" s="202" customFormat="1" ht="18.75" customHeight="1">
      <c r="A4" s="194" t="s">
        <v>1</v>
      </c>
      <c r="B4" s="195"/>
      <c r="C4" s="196"/>
      <c r="D4" s="196"/>
      <c r="E4" s="196"/>
      <c r="F4" s="196"/>
      <c r="G4" s="200"/>
      <c r="H4" s="201"/>
      <c r="I4" s="196"/>
      <c r="J4" s="199"/>
      <c r="K4" s="195"/>
      <c r="L4" s="195"/>
      <c r="M4" s="199"/>
      <c r="N4" s="200"/>
      <c r="O4" s="200"/>
      <c r="P4" s="200"/>
      <c r="Q4" s="201"/>
      <c r="R4" s="201"/>
      <c r="S4" s="201"/>
      <c r="T4" s="201"/>
      <c r="U4" s="201"/>
      <c r="V4" s="201"/>
      <c r="W4" s="201"/>
      <c r="X4" s="201"/>
      <c r="Y4" s="201"/>
      <c r="Z4" s="201"/>
      <c r="AA4" s="201"/>
    </row>
    <row r="5" spans="1:27" s="202" customFormat="1">
      <c r="A5" s="194"/>
      <c r="B5" s="195"/>
      <c r="C5" s="203" t="s">
        <v>76</v>
      </c>
      <c r="D5" s="204"/>
      <c r="E5" s="205" t="s">
        <v>57</v>
      </c>
      <c r="F5" s="206"/>
      <c r="G5" s="387" t="s">
        <v>79</v>
      </c>
      <c r="H5" s="388"/>
      <c r="I5" s="1235" t="s">
        <v>194</v>
      </c>
      <c r="J5" s="1236"/>
      <c r="K5" s="1236"/>
      <c r="L5" s="1236"/>
      <c r="M5" s="1236"/>
      <c r="N5" s="1236"/>
      <c r="O5" s="1237"/>
      <c r="P5" s="389"/>
      <c r="Q5" s="390"/>
      <c r="R5" s="201"/>
      <c r="S5" s="201"/>
      <c r="T5" s="201"/>
      <c r="U5" s="201"/>
      <c r="V5" s="201"/>
      <c r="W5" s="201"/>
      <c r="X5" s="201"/>
      <c r="Y5" s="201"/>
      <c r="Z5" s="201"/>
    </row>
    <row r="6" spans="1:27" s="218" customFormat="1" ht="37.5">
      <c r="A6" s="391"/>
      <c r="B6" s="275" t="s">
        <v>2</v>
      </c>
      <c r="C6" s="210"/>
      <c r="D6" s="211"/>
      <c r="E6" s="212"/>
      <c r="F6" s="213"/>
      <c r="G6" s="392"/>
      <c r="H6" s="393"/>
      <c r="I6" s="1238" t="s">
        <v>39</v>
      </c>
      <c r="J6" s="1239"/>
      <c r="K6" s="1239"/>
      <c r="L6" s="1239"/>
      <c r="M6" s="1239"/>
      <c r="N6" s="1239"/>
      <c r="O6" s="1240"/>
      <c r="P6" s="282" t="s">
        <v>58</v>
      </c>
      <c r="Q6" s="283" t="s">
        <v>58</v>
      </c>
      <c r="R6" s="192"/>
      <c r="S6" s="192"/>
      <c r="T6" s="192"/>
      <c r="U6" s="192"/>
      <c r="V6" s="192"/>
      <c r="W6" s="192"/>
      <c r="X6" s="192"/>
      <c r="Y6" s="192"/>
      <c r="Z6" s="192"/>
    </row>
    <row r="7" spans="1:27" s="218" customFormat="1" ht="39" customHeight="1">
      <c r="A7" s="394"/>
      <c r="B7" s="264"/>
      <c r="C7" s="219" t="s">
        <v>77</v>
      </c>
      <c r="D7" s="220" t="s">
        <v>78</v>
      </c>
      <c r="E7" s="221" t="s">
        <v>55</v>
      </c>
      <c r="F7" s="222" t="s">
        <v>56</v>
      </c>
      <c r="G7" s="478" t="s">
        <v>55</v>
      </c>
      <c r="H7" s="396" t="s">
        <v>56</v>
      </c>
      <c r="I7" s="397" t="s">
        <v>5</v>
      </c>
      <c r="J7" s="397" t="s">
        <v>6</v>
      </c>
      <c r="K7" s="398" t="s">
        <v>40</v>
      </c>
      <c r="L7" s="397" t="s">
        <v>41</v>
      </c>
      <c r="M7" s="399" t="s">
        <v>49</v>
      </c>
      <c r="N7" s="399" t="s">
        <v>48</v>
      </c>
      <c r="O7" s="398" t="s">
        <v>4</v>
      </c>
      <c r="P7" s="401" t="s">
        <v>55</v>
      </c>
      <c r="Q7" s="265" t="s">
        <v>56</v>
      </c>
      <c r="R7" s="192"/>
      <c r="S7" s="192"/>
      <c r="T7" s="192"/>
      <c r="U7" s="192"/>
      <c r="V7" s="192"/>
      <c r="W7" s="192"/>
      <c r="X7" s="192"/>
      <c r="Y7" s="192"/>
      <c r="Z7" s="192"/>
    </row>
    <row r="8" spans="1:27" s="218" customFormat="1" ht="22.7" customHeight="1">
      <c r="A8" s="402">
        <v>1</v>
      </c>
      <c r="B8" s="403" t="s">
        <v>98</v>
      </c>
      <c r="C8" s="232">
        <v>8.0980000000000008</v>
      </c>
      <c r="D8" s="232">
        <f>+C8*0.8</f>
        <v>6.4784000000000006</v>
      </c>
      <c r="E8" s="233">
        <v>7.56</v>
      </c>
      <c r="F8" s="233">
        <v>6.33</v>
      </c>
      <c r="G8" s="406">
        <v>7</v>
      </c>
      <c r="H8" s="406">
        <v>4</v>
      </c>
      <c r="I8" s="1105">
        <v>4</v>
      </c>
      <c r="J8" s="408">
        <v>0</v>
      </c>
      <c r="K8" s="408">
        <v>0</v>
      </c>
      <c r="L8" s="408">
        <v>0</v>
      </c>
      <c r="M8" s="408">
        <v>0</v>
      </c>
      <c r="N8" s="408">
        <v>0</v>
      </c>
      <c r="O8" s="410">
        <f>SUM(I8:N8)</f>
        <v>4</v>
      </c>
      <c r="P8" s="411"/>
      <c r="Q8" s="411">
        <f>+H8-O8</f>
        <v>0</v>
      </c>
      <c r="R8" s="192" t="s">
        <v>220</v>
      </c>
      <c r="S8" s="192"/>
      <c r="T8" s="192"/>
      <c r="U8" s="192"/>
      <c r="V8" s="192"/>
      <c r="W8" s="192"/>
      <c r="X8" s="192"/>
      <c r="Y8" s="192"/>
      <c r="Z8" s="192"/>
    </row>
    <row r="9" spans="1:27" s="218" customFormat="1" ht="22.7" customHeight="1">
      <c r="A9" s="402">
        <v>2</v>
      </c>
      <c r="B9" s="403" t="s">
        <v>7</v>
      </c>
      <c r="C9" s="244">
        <v>4.3</v>
      </c>
      <c r="D9" s="232">
        <f t="shared" ref="D9:D37" si="0">+C9*0.8</f>
        <v>3.44</v>
      </c>
      <c r="E9" s="245">
        <v>3.4</v>
      </c>
      <c r="F9" s="245">
        <v>3</v>
      </c>
      <c r="G9" s="414">
        <v>4</v>
      </c>
      <c r="H9" s="414">
        <v>3</v>
      </c>
      <c r="I9" s="1105">
        <v>3</v>
      </c>
      <c r="J9" s="408">
        <v>0</v>
      </c>
      <c r="K9" s="408">
        <v>0</v>
      </c>
      <c r="L9" s="408">
        <v>0</v>
      </c>
      <c r="M9" s="408">
        <v>0</v>
      </c>
      <c r="N9" s="408">
        <v>0</v>
      </c>
      <c r="O9" s="410">
        <f t="shared" ref="O9:O37" si="1">SUM(I9:N9)</f>
        <v>3</v>
      </c>
      <c r="P9" s="411"/>
      <c r="Q9" s="411">
        <f t="shared" ref="Q9:Q38" si="2">+H9-O9</f>
        <v>0</v>
      </c>
      <c r="R9" s="192"/>
      <c r="S9" s="192"/>
      <c r="T9" s="192"/>
      <c r="U9" s="192"/>
      <c r="V9" s="192"/>
      <c r="W9" s="192"/>
      <c r="X9" s="192"/>
      <c r="Y9" s="192"/>
      <c r="Z9" s="192"/>
    </row>
    <row r="10" spans="1:27" s="218" customFormat="1" ht="22.7" customHeight="1">
      <c r="A10" s="402">
        <v>3</v>
      </c>
      <c r="B10" s="403" t="s">
        <v>195</v>
      </c>
      <c r="C10" s="244">
        <f>1.523+2.218</f>
        <v>3.7409999999999997</v>
      </c>
      <c r="D10" s="232">
        <f>+C10*0.8</f>
        <v>2.9927999999999999</v>
      </c>
      <c r="E10" s="245">
        <v>2</v>
      </c>
      <c r="F10" s="245">
        <v>2</v>
      </c>
      <c r="G10" s="414">
        <v>2</v>
      </c>
      <c r="H10" s="414">
        <v>2</v>
      </c>
      <c r="I10" s="1105">
        <v>3</v>
      </c>
      <c r="J10" s="407">
        <v>0</v>
      </c>
      <c r="K10" s="407">
        <v>0</v>
      </c>
      <c r="L10" s="407">
        <v>0</v>
      </c>
      <c r="M10" s="410">
        <v>0</v>
      </c>
      <c r="N10" s="407">
        <v>0</v>
      </c>
      <c r="O10" s="410">
        <f>SUM(I10:N10)</f>
        <v>3</v>
      </c>
      <c r="P10" s="411"/>
      <c r="Q10" s="1106">
        <f t="shared" si="2"/>
        <v>-1</v>
      </c>
      <c r="R10" s="192"/>
      <c r="S10" s="192"/>
      <c r="T10" s="192"/>
      <c r="U10" s="192"/>
      <c r="V10" s="192"/>
      <c r="W10" s="192"/>
      <c r="X10" s="192"/>
      <c r="Y10" s="192"/>
      <c r="Z10" s="192"/>
    </row>
    <row r="11" spans="1:27" s="218" customFormat="1" ht="22.7" customHeight="1">
      <c r="A11" s="402">
        <v>4</v>
      </c>
      <c r="B11" s="403" t="s">
        <v>8</v>
      </c>
      <c r="C11" s="244">
        <v>4.2939999999999996</v>
      </c>
      <c r="D11" s="232">
        <f t="shared" si="0"/>
        <v>3.4352</v>
      </c>
      <c r="E11" s="245">
        <v>4.8</v>
      </c>
      <c r="F11" s="245">
        <v>3.84</v>
      </c>
      <c r="G11" s="414">
        <v>4</v>
      </c>
      <c r="H11" s="414">
        <v>4</v>
      </c>
      <c r="I11" s="1105">
        <v>3</v>
      </c>
      <c r="J11" s="408">
        <v>0</v>
      </c>
      <c r="K11" s="408">
        <v>0</v>
      </c>
      <c r="L11" s="408">
        <v>0</v>
      </c>
      <c r="M11" s="408">
        <v>0</v>
      </c>
      <c r="N11" s="408">
        <v>0</v>
      </c>
      <c r="O11" s="410">
        <f t="shared" si="1"/>
        <v>3</v>
      </c>
      <c r="P11" s="411"/>
      <c r="Q11" s="411">
        <f t="shared" si="2"/>
        <v>1</v>
      </c>
      <c r="R11" s="192"/>
      <c r="S11" s="192"/>
      <c r="T11" s="192"/>
      <c r="U11" s="192"/>
      <c r="V11" s="192"/>
      <c r="W11" s="192"/>
      <c r="X11" s="192"/>
      <c r="Y11" s="192"/>
      <c r="Z11" s="192"/>
    </row>
    <row r="12" spans="1:27" s="218" customFormat="1" ht="22.7" customHeight="1">
      <c r="A12" s="402">
        <v>5</v>
      </c>
      <c r="B12" s="403" t="s">
        <v>15</v>
      </c>
      <c r="C12" s="244">
        <v>3.2349999999999999</v>
      </c>
      <c r="D12" s="232">
        <f>+C12*0.8</f>
        <v>2.5880000000000001</v>
      </c>
      <c r="E12" s="245">
        <v>3.09</v>
      </c>
      <c r="F12" s="245">
        <v>2.4700000000000002</v>
      </c>
      <c r="G12" s="414">
        <v>3</v>
      </c>
      <c r="H12" s="414">
        <v>2</v>
      </c>
      <c r="I12" s="1105">
        <v>3</v>
      </c>
      <c r="J12" s="407">
        <v>0</v>
      </c>
      <c r="K12" s="407">
        <v>0</v>
      </c>
      <c r="L12" s="407">
        <v>0</v>
      </c>
      <c r="M12" s="1107"/>
      <c r="N12" s="407">
        <v>0</v>
      </c>
      <c r="O12" s="410">
        <f>SUM(I12:N12)</f>
        <v>3</v>
      </c>
      <c r="P12" s="411"/>
      <c r="Q12" s="411">
        <f t="shared" si="2"/>
        <v>-1</v>
      </c>
      <c r="R12" s="192"/>
      <c r="S12" s="192"/>
      <c r="T12" s="192"/>
      <c r="U12" s="192"/>
      <c r="V12" s="192"/>
      <c r="W12" s="192"/>
      <c r="X12" s="192"/>
      <c r="Y12" s="192"/>
      <c r="Z12" s="192"/>
    </row>
    <row r="13" spans="1:27" s="218" customFormat="1" ht="22.7" customHeight="1">
      <c r="A13" s="402">
        <v>6</v>
      </c>
      <c r="B13" s="403" t="s">
        <v>196</v>
      </c>
      <c r="C13" s="244">
        <f>26.237+10.648</f>
        <v>36.884999999999998</v>
      </c>
      <c r="D13" s="232">
        <f t="shared" si="0"/>
        <v>29.507999999999999</v>
      </c>
      <c r="E13" s="245">
        <v>40</v>
      </c>
      <c r="F13" s="245">
        <v>32</v>
      </c>
      <c r="G13" s="416">
        <v>41</v>
      </c>
      <c r="H13" s="416">
        <v>41</v>
      </c>
      <c r="I13" s="1105">
        <v>32</v>
      </c>
      <c r="J13" s="1105">
        <v>4</v>
      </c>
      <c r="K13" s="408">
        <v>0</v>
      </c>
      <c r="L13" s="408">
        <v>0</v>
      </c>
      <c r="M13" s="408">
        <v>0</v>
      </c>
      <c r="N13" s="408">
        <v>0</v>
      </c>
      <c r="O13" s="410">
        <f t="shared" si="1"/>
        <v>36</v>
      </c>
      <c r="P13" s="411"/>
      <c r="Q13" s="411">
        <f t="shared" si="2"/>
        <v>5</v>
      </c>
      <c r="R13" s="1176" t="s">
        <v>213</v>
      </c>
      <c r="S13" s="192"/>
      <c r="T13" s="192"/>
      <c r="U13" s="192"/>
      <c r="V13" s="192"/>
      <c r="W13" s="192"/>
      <c r="X13" s="192"/>
      <c r="Y13" s="192"/>
      <c r="Z13" s="192"/>
    </row>
    <row r="14" spans="1:27" s="218" customFormat="1" ht="22.7" customHeight="1">
      <c r="A14" s="402">
        <v>7</v>
      </c>
      <c r="B14" s="403" t="s">
        <v>44</v>
      </c>
      <c r="C14" s="244"/>
      <c r="D14" s="232">
        <f t="shared" si="0"/>
        <v>0</v>
      </c>
      <c r="E14" s="245"/>
      <c r="F14" s="245"/>
      <c r="G14" s="414"/>
      <c r="H14" s="414"/>
      <c r="I14" s="407">
        <v>0</v>
      </c>
      <c r="J14" s="407">
        <v>0</v>
      </c>
      <c r="K14" s="407">
        <v>0</v>
      </c>
      <c r="L14" s="407">
        <v>0</v>
      </c>
      <c r="M14" s="407">
        <v>0</v>
      </c>
      <c r="N14" s="407">
        <v>0</v>
      </c>
      <c r="O14" s="410">
        <f t="shared" si="1"/>
        <v>0</v>
      </c>
      <c r="P14" s="411"/>
      <c r="Q14" s="411">
        <f t="shared" si="2"/>
        <v>0</v>
      </c>
      <c r="R14" s="192"/>
      <c r="S14" s="192"/>
      <c r="T14" s="192"/>
      <c r="U14" s="192"/>
      <c r="V14" s="192"/>
      <c r="W14" s="192"/>
      <c r="X14" s="192"/>
      <c r="Y14" s="192"/>
      <c r="Z14" s="192"/>
    </row>
    <row r="15" spans="1:27" s="218" customFormat="1" ht="22.7" customHeight="1">
      <c r="A15" s="402">
        <v>8</v>
      </c>
      <c r="B15" s="403" t="s">
        <v>45</v>
      </c>
      <c r="C15" s="244"/>
      <c r="D15" s="232">
        <f t="shared" si="0"/>
        <v>0</v>
      </c>
      <c r="E15" s="245"/>
      <c r="F15" s="245"/>
      <c r="G15" s="414"/>
      <c r="H15" s="414"/>
      <c r="I15" s="407">
        <v>0</v>
      </c>
      <c r="J15" s="407">
        <v>0</v>
      </c>
      <c r="K15" s="407">
        <v>0</v>
      </c>
      <c r="L15" s="407">
        <v>0</v>
      </c>
      <c r="M15" s="407">
        <v>0</v>
      </c>
      <c r="N15" s="407">
        <v>0</v>
      </c>
      <c r="O15" s="410">
        <f>SUM(I15:N15)</f>
        <v>0</v>
      </c>
      <c r="P15" s="411"/>
      <c r="Q15" s="411">
        <f t="shared" si="2"/>
        <v>0</v>
      </c>
      <c r="R15" s="192"/>
      <c r="S15" s="192"/>
      <c r="T15" s="192"/>
      <c r="U15" s="192"/>
      <c r="V15" s="192"/>
      <c r="W15" s="192"/>
      <c r="X15" s="192"/>
      <c r="Y15" s="192"/>
      <c r="Z15" s="192"/>
    </row>
    <row r="16" spans="1:27" s="218" customFormat="1" ht="22.7" customHeight="1">
      <c r="A16" s="402">
        <v>9</v>
      </c>
      <c r="B16" s="403" t="s">
        <v>10</v>
      </c>
      <c r="C16" s="244">
        <v>2.1</v>
      </c>
      <c r="D16" s="232">
        <f t="shared" si="0"/>
        <v>1.6800000000000002</v>
      </c>
      <c r="E16" s="245">
        <v>3</v>
      </c>
      <c r="F16" s="245">
        <v>3</v>
      </c>
      <c r="G16" s="416">
        <v>3</v>
      </c>
      <c r="H16" s="416">
        <v>3</v>
      </c>
      <c r="I16" s="1105">
        <v>1</v>
      </c>
      <c r="J16" s="1105">
        <v>1</v>
      </c>
      <c r="K16" s="407">
        <v>0</v>
      </c>
      <c r="L16" s="407">
        <v>0</v>
      </c>
      <c r="M16" s="1107">
        <v>1</v>
      </c>
      <c r="N16" s="407">
        <v>0</v>
      </c>
      <c r="O16" s="410">
        <f t="shared" si="1"/>
        <v>3</v>
      </c>
      <c r="P16" s="411"/>
      <c r="Q16" s="411">
        <v>0</v>
      </c>
      <c r="R16" s="1176" t="s">
        <v>214</v>
      </c>
      <c r="S16" s="192"/>
      <c r="T16" s="192"/>
      <c r="U16" s="192"/>
      <c r="V16" s="192"/>
      <c r="W16" s="192"/>
      <c r="X16" s="192"/>
      <c r="Y16" s="192"/>
      <c r="Z16" s="192"/>
    </row>
    <row r="17" spans="1:26" s="218" customFormat="1" ht="22.7" customHeight="1">
      <c r="A17" s="402">
        <v>10</v>
      </c>
      <c r="B17" s="403" t="s">
        <v>11</v>
      </c>
      <c r="C17" s="244"/>
      <c r="D17" s="232">
        <f t="shared" si="0"/>
        <v>0</v>
      </c>
      <c r="E17" s="245"/>
      <c r="F17" s="245"/>
      <c r="G17" s="414"/>
      <c r="H17" s="414"/>
      <c r="I17" s="407">
        <v>0</v>
      </c>
      <c r="J17" s="407">
        <v>0</v>
      </c>
      <c r="K17" s="407">
        <v>0</v>
      </c>
      <c r="L17" s="407">
        <v>0</v>
      </c>
      <c r="M17" s="410">
        <v>0</v>
      </c>
      <c r="N17" s="407">
        <v>0</v>
      </c>
      <c r="O17" s="410">
        <f t="shared" si="1"/>
        <v>0</v>
      </c>
      <c r="P17" s="411"/>
      <c r="Q17" s="411"/>
      <c r="R17" s="192"/>
      <c r="S17" s="192"/>
      <c r="T17" s="192"/>
      <c r="U17" s="192"/>
      <c r="V17" s="192"/>
      <c r="W17" s="192"/>
      <c r="X17" s="192"/>
      <c r="Y17" s="192"/>
      <c r="Z17" s="192"/>
    </row>
    <row r="18" spans="1:26" s="218" customFormat="1" ht="22.7" customHeight="1">
      <c r="A18" s="402">
        <v>11</v>
      </c>
      <c r="B18" s="403" t="s">
        <v>16</v>
      </c>
      <c r="C18" s="244">
        <v>2.2000000000000002</v>
      </c>
      <c r="D18" s="232">
        <f>+C18*0.8</f>
        <v>1.7600000000000002</v>
      </c>
      <c r="E18" s="245"/>
      <c r="F18" s="245"/>
      <c r="G18" s="414"/>
      <c r="H18" s="414"/>
      <c r="I18" s="1105">
        <v>1</v>
      </c>
      <c r="J18" s="407">
        <v>0</v>
      </c>
      <c r="K18" s="407">
        <v>0</v>
      </c>
      <c r="L18" s="407">
        <v>0</v>
      </c>
      <c r="M18" s="410">
        <v>0</v>
      </c>
      <c r="N18" s="407">
        <v>0</v>
      </c>
      <c r="O18" s="410">
        <f>SUM(I18:N18)</f>
        <v>1</v>
      </c>
      <c r="P18" s="411"/>
      <c r="Q18" s="411"/>
      <c r="R18" s="192"/>
      <c r="S18" s="192"/>
      <c r="T18" s="192"/>
      <c r="U18" s="192"/>
      <c r="V18" s="192"/>
      <c r="W18" s="192"/>
      <c r="X18" s="192"/>
      <c r="Y18" s="192"/>
      <c r="Z18" s="192"/>
    </row>
    <row r="19" spans="1:26" s="218" customFormat="1" ht="22.7" customHeight="1">
      <c r="A19" s="402">
        <v>12</v>
      </c>
      <c r="B19" s="403" t="s">
        <v>12</v>
      </c>
      <c r="C19" s="244">
        <v>3.3</v>
      </c>
      <c r="D19" s="232">
        <f t="shared" si="0"/>
        <v>2.64</v>
      </c>
      <c r="E19" s="245">
        <v>3.4</v>
      </c>
      <c r="F19" s="245">
        <v>3</v>
      </c>
      <c r="G19" s="414">
        <v>4</v>
      </c>
      <c r="H19" s="414">
        <v>3</v>
      </c>
      <c r="I19" s="1105">
        <v>1</v>
      </c>
      <c r="J19" s="407">
        <v>0</v>
      </c>
      <c r="K19" s="407">
        <v>0</v>
      </c>
      <c r="L19" s="407">
        <v>0</v>
      </c>
      <c r="M19" s="410">
        <v>0</v>
      </c>
      <c r="N19" s="407">
        <v>0</v>
      </c>
      <c r="O19" s="410">
        <f t="shared" si="1"/>
        <v>1</v>
      </c>
      <c r="P19" s="411"/>
      <c r="Q19" s="411">
        <f t="shared" si="2"/>
        <v>2</v>
      </c>
      <c r="R19" s="192"/>
      <c r="S19" s="192"/>
      <c r="T19" s="192"/>
      <c r="U19" s="192"/>
      <c r="V19" s="192"/>
      <c r="W19" s="192"/>
      <c r="X19" s="192"/>
      <c r="Y19" s="192"/>
      <c r="Z19" s="192"/>
    </row>
    <row r="20" spans="1:26" s="218" customFormat="1" ht="22.7" customHeight="1">
      <c r="A20" s="402">
        <v>13</v>
      </c>
      <c r="B20" s="403" t="s">
        <v>13</v>
      </c>
      <c r="C20" s="244">
        <v>2.2000000000000002</v>
      </c>
      <c r="D20" s="232">
        <f t="shared" si="0"/>
        <v>1.7600000000000002</v>
      </c>
      <c r="E20" s="245">
        <v>2</v>
      </c>
      <c r="F20" s="245">
        <v>2</v>
      </c>
      <c r="G20" s="414">
        <v>2</v>
      </c>
      <c r="H20" s="414">
        <v>2</v>
      </c>
      <c r="I20" s="1105">
        <v>1</v>
      </c>
      <c r="J20" s="407">
        <v>0</v>
      </c>
      <c r="K20" s="407">
        <v>0</v>
      </c>
      <c r="L20" s="407">
        <v>0</v>
      </c>
      <c r="M20" s="410">
        <v>0</v>
      </c>
      <c r="N20" s="407">
        <v>0</v>
      </c>
      <c r="O20" s="410">
        <f t="shared" si="1"/>
        <v>1</v>
      </c>
      <c r="P20" s="411"/>
      <c r="Q20" s="411">
        <f t="shared" si="2"/>
        <v>1</v>
      </c>
      <c r="R20" s="192"/>
      <c r="S20" s="192"/>
      <c r="T20" s="192"/>
      <c r="U20" s="192"/>
      <c r="V20" s="192"/>
      <c r="W20" s="192"/>
      <c r="X20" s="192"/>
      <c r="Y20" s="192"/>
      <c r="Z20" s="192"/>
    </row>
    <row r="21" spans="1:26" s="218" customFormat="1" ht="22.7" customHeight="1">
      <c r="A21" s="402">
        <v>14</v>
      </c>
      <c r="B21" s="403" t="s">
        <v>14</v>
      </c>
      <c r="C21" s="244"/>
      <c r="D21" s="232">
        <f t="shared" si="0"/>
        <v>0</v>
      </c>
      <c r="E21" s="245"/>
      <c r="F21" s="245"/>
      <c r="G21" s="414"/>
      <c r="H21" s="414"/>
      <c r="I21" s="407">
        <v>0</v>
      </c>
      <c r="J21" s="407">
        <v>0</v>
      </c>
      <c r="K21" s="407">
        <v>0</v>
      </c>
      <c r="L21" s="407">
        <v>0</v>
      </c>
      <c r="M21" s="410">
        <v>0</v>
      </c>
      <c r="N21" s="407">
        <v>0</v>
      </c>
      <c r="O21" s="410">
        <f t="shared" si="1"/>
        <v>0</v>
      </c>
      <c r="P21" s="411"/>
      <c r="Q21" s="411">
        <f t="shared" si="2"/>
        <v>0</v>
      </c>
      <c r="R21" s="192"/>
      <c r="S21" s="192"/>
      <c r="T21" s="192"/>
      <c r="U21" s="192"/>
      <c r="V21" s="192"/>
      <c r="W21" s="192"/>
      <c r="X21" s="192"/>
      <c r="Y21" s="192"/>
      <c r="Z21" s="192"/>
    </row>
    <row r="22" spans="1:26" s="218" customFormat="1" ht="22.7" customHeight="1">
      <c r="A22" s="402">
        <v>15</v>
      </c>
      <c r="B22" s="403" t="s">
        <v>17</v>
      </c>
      <c r="C22" s="244">
        <v>1</v>
      </c>
      <c r="D22" s="232">
        <f t="shared" si="0"/>
        <v>0.8</v>
      </c>
      <c r="E22" s="245">
        <v>2</v>
      </c>
      <c r="F22" s="245">
        <v>1</v>
      </c>
      <c r="G22" s="414">
        <v>1</v>
      </c>
      <c r="H22" s="414">
        <v>1</v>
      </c>
      <c r="I22" s="407">
        <v>0</v>
      </c>
      <c r="J22" s="407">
        <v>0</v>
      </c>
      <c r="K22" s="407">
        <v>0</v>
      </c>
      <c r="L22" s="407">
        <v>0</v>
      </c>
      <c r="M22" s="410">
        <v>0</v>
      </c>
      <c r="N22" s="407"/>
      <c r="O22" s="410">
        <f t="shared" si="1"/>
        <v>0</v>
      </c>
      <c r="P22" s="411"/>
      <c r="Q22" s="411">
        <v>0</v>
      </c>
      <c r="R22" s="192"/>
      <c r="S22" s="192"/>
      <c r="T22" s="192"/>
      <c r="U22" s="192"/>
      <c r="V22" s="192"/>
      <c r="W22" s="192"/>
      <c r="X22" s="192"/>
      <c r="Y22" s="192"/>
      <c r="Z22" s="192"/>
    </row>
    <row r="23" spans="1:26" s="218" customFormat="1" ht="22.7" customHeight="1">
      <c r="A23" s="402">
        <v>16</v>
      </c>
      <c r="B23" s="403" t="s">
        <v>47</v>
      </c>
      <c r="C23" s="244"/>
      <c r="D23" s="232">
        <f t="shared" si="0"/>
        <v>0</v>
      </c>
      <c r="E23" s="245"/>
      <c r="F23" s="245"/>
      <c r="G23" s="414"/>
      <c r="H23" s="414"/>
      <c r="I23" s="407">
        <v>0</v>
      </c>
      <c r="J23" s="407">
        <v>0</v>
      </c>
      <c r="K23" s="407">
        <v>0</v>
      </c>
      <c r="L23" s="407">
        <v>0</v>
      </c>
      <c r="M23" s="410">
        <v>0</v>
      </c>
      <c r="N23" s="1108">
        <v>1</v>
      </c>
      <c r="O23" s="410">
        <f t="shared" si="1"/>
        <v>1</v>
      </c>
      <c r="P23" s="411"/>
      <c r="Q23" s="411"/>
      <c r="R23" s="192"/>
      <c r="S23" s="192"/>
      <c r="T23" s="192"/>
      <c r="U23" s="192"/>
      <c r="V23" s="192"/>
      <c r="W23" s="192"/>
      <c r="X23" s="192"/>
      <c r="Y23" s="192"/>
      <c r="Z23" s="192"/>
    </row>
    <row r="24" spans="1:26" s="218" customFormat="1" ht="22.7" customHeight="1">
      <c r="A24" s="402">
        <v>17</v>
      </c>
      <c r="B24" s="403" t="s">
        <v>18</v>
      </c>
      <c r="C24" s="244"/>
      <c r="D24" s="232">
        <f t="shared" si="0"/>
        <v>0</v>
      </c>
      <c r="E24" s="245"/>
      <c r="F24" s="245"/>
      <c r="G24" s="414"/>
      <c r="H24" s="414"/>
      <c r="I24" s="407">
        <v>0</v>
      </c>
      <c r="J24" s="407">
        <v>0</v>
      </c>
      <c r="K24" s="407">
        <v>0</v>
      </c>
      <c r="L24" s="407">
        <v>0</v>
      </c>
      <c r="M24" s="410">
        <v>0</v>
      </c>
      <c r="N24" s="410">
        <v>0</v>
      </c>
      <c r="O24" s="410">
        <f t="shared" si="1"/>
        <v>0</v>
      </c>
      <c r="P24" s="411"/>
      <c r="Q24" s="411">
        <f t="shared" si="2"/>
        <v>0</v>
      </c>
      <c r="R24" s="192"/>
      <c r="S24" s="192"/>
      <c r="T24" s="192"/>
      <c r="U24" s="192"/>
      <c r="V24" s="192"/>
      <c r="W24" s="192"/>
      <c r="X24" s="192"/>
      <c r="Y24" s="192"/>
      <c r="Z24" s="192"/>
    </row>
    <row r="25" spans="1:26" s="218" customFormat="1" ht="22.7" customHeight="1">
      <c r="A25" s="402">
        <v>18</v>
      </c>
      <c r="B25" s="403" t="s">
        <v>19</v>
      </c>
      <c r="C25" s="244"/>
      <c r="D25" s="232">
        <f t="shared" si="0"/>
        <v>0</v>
      </c>
      <c r="E25" s="245"/>
      <c r="F25" s="245"/>
      <c r="G25" s="414"/>
      <c r="H25" s="414"/>
      <c r="I25" s="407">
        <v>0</v>
      </c>
      <c r="J25" s="407">
        <v>0</v>
      </c>
      <c r="K25" s="407">
        <v>0</v>
      </c>
      <c r="L25" s="407">
        <v>0</v>
      </c>
      <c r="M25" s="410">
        <v>0</v>
      </c>
      <c r="N25" s="410">
        <v>0</v>
      </c>
      <c r="O25" s="410">
        <f t="shared" si="1"/>
        <v>0</v>
      </c>
      <c r="P25" s="411"/>
      <c r="Q25" s="411">
        <f t="shared" si="2"/>
        <v>0</v>
      </c>
      <c r="R25" s="192"/>
      <c r="S25" s="192"/>
      <c r="T25" s="192"/>
      <c r="U25" s="192"/>
      <c r="V25" s="192"/>
      <c r="W25" s="192"/>
      <c r="X25" s="192"/>
      <c r="Y25" s="192"/>
      <c r="Z25" s="192"/>
    </row>
    <row r="26" spans="1:26" s="218" customFormat="1" ht="22.7" customHeight="1">
      <c r="A26" s="402">
        <v>19</v>
      </c>
      <c r="B26" s="403" t="s">
        <v>20</v>
      </c>
      <c r="C26" s="244"/>
      <c r="D26" s="232">
        <f t="shared" si="0"/>
        <v>0</v>
      </c>
      <c r="E26" s="245"/>
      <c r="F26" s="245"/>
      <c r="G26" s="414"/>
      <c r="H26" s="414"/>
      <c r="I26" s="407">
        <v>0</v>
      </c>
      <c r="J26" s="407">
        <v>0</v>
      </c>
      <c r="K26" s="407">
        <v>0</v>
      </c>
      <c r="L26" s="407">
        <v>0</v>
      </c>
      <c r="M26" s="410">
        <v>0</v>
      </c>
      <c r="N26" s="410">
        <v>0</v>
      </c>
      <c r="O26" s="410">
        <f t="shared" si="1"/>
        <v>0</v>
      </c>
      <c r="P26" s="411"/>
      <c r="Q26" s="411">
        <f t="shared" si="2"/>
        <v>0</v>
      </c>
      <c r="R26" s="192"/>
      <c r="S26" s="192"/>
      <c r="T26" s="192"/>
      <c r="U26" s="192"/>
      <c r="V26" s="192"/>
      <c r="W26" s="192"/>
      <c r="X26" s="192"/>
      <c r="Y26" s="192"/>
      <c r="Z26" s="192"/>
    </row>
    <row r="27" spans="1:26" s="218" customFormat="1" ht="22.7" customHeight="1">
      <c r="A27" s="402">
        <v>20</v>
      </c>
      <c r="B27" s="403" t="s">
        <v>21</v>
      </c>
      <c r="C27" s="244"/>
      <c r="D27" s="232">
        <f t="shared" si="0"/>
        <v>0</v>
      </c>
      <c r="E27" s="245"/>
      <c r="F27" s="245"/>
      <c r="G27" s="414"/>
      <c r="H27" s="414"/>
      <c r="I27" s="407">
        <v>0</v>
      </c>
      <c r="J27" s="407">
        <v>0</v>
      </c>
      <c r="K27" s="407">
        <v>0</v>
      </c>
      <c r="L27" s="407">
        <v>0</v>
      </c>
      <c r="M27" s="410">
        <v>0</v>
      </c>
      <c r="N27" s="410">
        <v>0</v>
      </c>
      <c r="O27" s="410">
        <f t="shared" si="1"/>
        <v>0</v>
      </c>
      <c r="P27" s="411"/>
      <c r="Q27" s="411">
        <f t="shared" si="2"/>
        <v>0</v>
      </c>
      <c r="R27" s="192"/>
      <c r="S27" s="192"/>
      <c r="T27" s="192"/>
      <c r="U27" s="192"/>
      <c r="V27" s="192"/>
      <c r="W27" s="192"/>
      <c r="X27" s="192"/>
      <c r="Y27" s="192"/>
      <c r="Z27" s="192"/>
    </row>
    <row r="28" spans="1:26" s="218" customFormat="1" ht="22.7" customHeight="1">
      <c r="A28" s="402">
        <v>21</v>
      </c>
      <c r="B28" s="403" t="s">
        <v>22</v>
      </c>
      <c r="C28" s="244"/>
      <c r="D28" s="232">
        <f t="shared" si="0"/>
        <v>0</v>
      </c>
      <c r="E28" s="245">
        <v>1</v>
      </c>
      <c r="F28" s="245">
        <v>1</v>
      </c>
      <c r="G28" s="414">
        <v>1</v>
      </c>
      <c r="H28" s="414">
        <v>1</v>
      </c>
      <c r="I28" s="407">
        <v>0</v>
      </c>
      <c r="J28" s="407">
        <v>0</v>
      </c>
      <c r="K28" s="407">
        <v>0</v>
      </c>
      <c r="L28" s="407">
        <v>0</v>
      </c>
      <c r="M28" s="410">
        <v>0</v>
      </c>
      <c r="N28" s="410">
        <v>0</v>
      </c>
      <c r="O28" s="410">
        <f t="shared" si="1"/>
        <v>0</v>
      </c>
      <c r="P28" s="411"/>
      <c r="Q28" s="411">
        <f t="shared" si="2"/>
        <v>1</v>
      </c>
      <c r="R28" s="192"/>
      <c r="S28" s="192"/>
      <c r="T28" s="192"/>
      <c r="U28" s="192"/>
      <c r="V28" s="192"/>
      <c r="W28" s="192"/>
      <c r="X28" s="192"/>
      <c r="Y28" s="192"/>
      <c r="Z28" s="192"/>
    </row>
    <row r="29" spans="1:26" s="218" customFormat="1" ht="22.7" customHeight="1">
      <c r="A29" s="402">
        <v>22</v>
      </c>
      <c r="B29" s="403" t="s">
        <v>46</v>
      </c>
      <c r="C29" s="244"/>
      <c r="D29" s="232">
        <f t="shared" si="0"/>
        <v>0</v>
      </c>
      <c r="E29" s="245"/>
      <c r="F29" s="245"/>
      <c r="G29" s="414"/>
      <c r="H29" s="414"/>
      <c r="I29" s="407">
        <v>0</v>
      </c>
      <c r="J29" s="407">
        <v>0</v>
      </c>
      <c r="K29" s="407">
        <v>0</v>
      </c>
      <c r="L29" s="407">
        <v>0</v>
      </c>
      <c r="M29" s="410">
        <v>0</v>
      </c>
      <c r="N29" s="410">
        <v>0</v>
      </c>
      <c r="O29" s="410">
        <f t="shared" si="1"/>
        <v>0</v>
      </c>
      <c r="P29" s="411"/>
      <c r="Q29" s="411">
        <f t="shared" si="2"/>
        <v>0</v>
      </c>
      <c r="R29" s="192"/>
      <c r="S29" s="192"/>
      <c r="T29" s="192"/>
      <c r="U29" s="192"/>
      <c r="V29" s="192"/>
      <c r="W29" s="192"/>
      <c r="X29" s="192"/>
      <c r="Y29" s="192"/>
      <c r="Z29" s="192"/>
    </row>
    <row r="30" spans="1:26" s="218" customFormat="1" ht="22.7" customHeight="1">
      <c r="A30" s="402">
        <v>23</v>
      </c>
      <c r="B30" s="403" t="s">
        <v>23</v>
      </c>
      <c r="C30" s="244"/>
      <c r="D30" s="232">
        <f t="shared" si="0"/>
        <v>0</v>
      </c>
      <c r="E30" s="245"/>
      <c r="F30" s="245"/>
      <c r="G30" s="414"/>
      <c r="H30" s="414"/>
      <c r="I30" s="407">
        <v>0</v>
      </c>
      <c r="J30" s="407">
        <v>0</v>
      </c>
      <c r="K30" s="407">
        <v>0</v>
      </c>
      <c r="L30" s="407">
        <v>0</v>
      </c>
      <c r="M30" s="407">
        <v>0</v>
      </c>
      <c r="N30" s="407">
        <v>0</v>
      </c>
      <c r="O30" s="410">
        <f t="shared" si="1"/>
        <v>0</v>
      </c>
      <c r="P30" s="411"/>
      <c r="Q30" s="411">
        <f t="shared" si="2"/>
        <v>0</v>
      </c>
      <c r="R30" s="192"/>
      <c r="S30" s="192"/>
      <c r="T30" s="192"/>
      <c r="U30" s="192"/>
      <c r="V30" s="192"/>
      <c r="W30" s="192"/>
      <c r="X30" s="192"/>
      <c r="Y30" s="192"/>
      <c r="Z30" s="192"/>
    </row>
    <row r="31" spans="1:26" s="218" customFormat="1" ht="22.7" customHeight="1">
      <c r="A31" s="402">
        <v>24</v>
      </c>
      <c r="B31" s="403" t="s">
        <v>24</v>
      </c>
      <c r="C31" s="244">
        <v>3</v>
      </c>
      <c r="D31" s="232">
        <f t="shared" si="0"/>
        <v>2.4000000000000004</v>
      </c>
      <c r="E31" s="245">
        <v>3</v>
      </c>
      <c r="F31" s="245">
        <v>3</v>
      </c>
      <c r="G31" s="416">
        <v>1</v>
      </c>
      <c r="H31" s="416">
        <v>1</v>
      </c>
      <c r="I31" s="407">
        <v>0</v>
      </c>
      <c r="J31" s="407">
        <v>0</v>
      </c>
      <c r="K31" s="407">
        <v>0</v>
      </c>
      <c r="L31" s="407">
        <v>0</v>
      </c>
      <c r="M31" s="410">
        <v>0</v>
      </c>
      <c r="N31" s="1108">
        <v>1</v>
      </c>
      <c r="O31" s="410">
        <f t="shared" si="1"/>
        <v>1</v>
      </c>
      <c r="P31" s="411"/>
      <c r="Q31" s="411">
        <f t="shared" si="2"/>
        <v>0</v>
      </c>
      <c r="R31" s="1176" t="s">
        <v>215</v>
      </c>
      <c r="S31" s="192"/>
      <c r="T31" s="192"/>
      <c r="U31" s="192"/>
      <c r="V31" s="192"/>
      <c r="W31" s="192"/>
      <c r="X31" s="192"/>
      <c r="Y31" s="192"/>
      <c r="Z31" s="192"/>
    </row>
    <row r="32" spans="1:26" s="218" customFormat="1" ht="22.7" customHeight="1">
      <c r="A32" s="402">
        <v>25</v>
      </c>
      <c r="B32" s="403" t="s">
        <v>43</v>
      </c>
      <c r="C32" s="244"/>
      <c r="D32" s="232">
        <f>+C32*0.8</f>
        <v>0</v>
      </c>
      <c r="E32" s="245"/>
      <c r="F32" s="245"/>
      <c r="G32" s="414"/>
      <c r="H32" s="414"/>
      <c r="I32" s="1105">
        <v>1</v>
      </c>
      <c r="J32" s="407">
        <v>0</v>
      </c>
      <c r="K32" s="407">
        <v>0</v>
      </c>
      <c r="L32" s="407">
        <v>0</v>
      </c>
      <c r="M32" s="407">
        <v>0</v>
      </c>
      <c r="N32" s="407">
        <v>0</v>
      </c>
      <c r="O32" s="410">
        <f>SUM(I32:N32)</f>
        <v>1</v>
      </c>
      <c r="P32" s="411"/>
      <c r="Q32" s="1106">
        <f t="shared" si="2"/>
        <v>-1</v>
      </c>
      <c r="R32" s="201"/>
      <c r="S32" s="201"/>
      <c r="T32" s="201"/>
    </row>
    <row r="33" spans="1:26" s="218" customFormat="1" ht="22.7" customHeight="1">
      <c r="A33" s="402">
        <v>26</v>
      </c>
      <c r="B33" s="403" t="s">
        <v>25</v>
      </c>
      <c r="C33" s="244">
        <v>1</v>
      </c>
      <c r="D33" s="232">
        <f t="shared" si="0"/>
        <v>0.8</v>
      </c>
      <c r="E33" s="245">
        <v>2</v>
      </c>
      <c r="F33" s="245">
        <v>2</v>
      </c>
      <c r="G33" s="414">
        <v>2</v>
      </c>
      <c r="H33" s="414">
        <v>2</v>
      </c>
      <c r="I33" s="407">
        <v>0</v>
      </c>
      <c r="J33" s="407">
        <v>0</v>
      </c>
      <c r="K33" s="407">
        <v>0</v>
      </c>
      <c r="L33" s="407">
        <v>0</v>
      </c>
      <c r="M33" s="1107">
        <v>2</v>
      </c>
      <c r="N33" s="410">
        <v>0</v>
      </c>
      <c r="O33" s="410">
        <f t="shared" si="1"/>
        <v>2</v>
      </c>
      <c r="P33" s="411"/>
      <c r="Q33" s="411">
        <f t="shared" si="2"/>
        <v>0</v>
      </c>
      <c r="R33" s="192"/>
      <c r="S33" s="192"/>
      <c r="T33" s="192"/>
      <c r="U33" s="192"/>
      <c r="V33" s="192"/>
      <c r="W33" s="192"/>
      <c r="X33" s="192"/>
      <c r="Y33" s="192"/>
      <c r="Z33" s="192"/>
    </row>
    <row r="34" spans="1:26" s="218" customFormat="1" ht="22.7" customHeight="1">
      <c r="A34" s="402">
        <v>27</v>
      </c>
      <c r="B34" s="403" t="s">
        <v>27</v>
      </c>
      <c r="C34" s="244"/>
      <c r="D34" s="232">
        <f t="shared" si="0"/>
        <v>0</v>
      </c>
      <c r="E34" s="245"/>
      <c r="F34" s="245"/>
      <c r="G34" s="416">
        <v>1</v>
      </c>
      <c r="H34" s="416">
        <v>1</v>
      </c>
      <c r="I34" s="407">
        <v>0</v>
      </c>
      <c r="J34" s="407">
        <v>0</v>
      </c>
      <c r="K34" s="407">
        <v>0</v>
      </c>
      <c r="L34" s="407">
        <v>0</v>
      </c>
      <c r="M34" s="407">
        <v>0</v>
      </c>
      <c r="N34" s="407">
        <v>0</v>
      </c>
      <c r="O34" s="410">
        <f t="shared" si="1"/>
        <v>0</v>
      </c>
      <c r="P34" s="411"/>
      <c r="Q34" s="411">
        <f t="shared" si="2"/>
        <v>1</v>
      </c>
      <c r="R34" s="1177" t="s">
        <v>216</v>
      </c>
      <c r="S34" s="192"/>
      <c r="T34" s="192"/>
      <c r="U34" s="192"/>
      <c r="V34" s="192"/>
      <c r="W34" s="192"/>
      <c r="X34" s="192"/>
      <c r="Y34" s="192"/>
      <c r="Z34" s="192"/>
    </row>
    <row r="35" spans="1:26" s="218" customFormat="1" ht="22.7" customHeight="1">
      <c r="A35" s="402">
        <v>28</v>
      </c>
      <c r="B35" s="403" t="s">
        <v>35</v>
      </c>
      <c r="C35" s="244"/>
      <c r="D35" s="232">
        <f t="shared" si="0"/>
        <v>0</v>
      </c>
      <c r="E35" s="245">
        <v>12</v>
      </c>
      <c r="F35" s="245">
        <v>10</v>
      </c>
      <c r="G35" s="414">
        <v>12</v>
      </c>
      <c r="H35" s="414">
        <v>10</v>
      </c>
      <c r="I35" s="1105">
        <v>1</v>
      </c>
      <c r="J35" s="407">
        <v>0</v>
      </c>
      <c r="K35" s="407">
        <v>0</v>
      </c>
      <c r="L35" s="407">
        <v>0</v>
      </c>
      <c r="M35" s="1107">
        <v>2</v>
      </c>
      <c r="N35" s="410">
        <v>0</v>
      </c>
      <c r="O35" s="410">
        <f t="shared" si="1"/>
        <v>3</v>
      </c>
      <c r="P35" s="411"/>
      <c r="Q35" s="411">
        <f t="shared" si="2"/>
        <v>7</v>
      </c>
      <c r="R35" s="201"/>
      <c r="S35" s="201"/>
      <c r="T35" s="201"/>
    </row>
    <row r="36" spans="1:26" s="218" customFormat="1" ht="22.7" customHeight="1">
      <c r="A36" s="402">
        <v>29</v>
      </c>
      <c r="B36" s="403" t="s">
        <v>42</v>
      </c>
      <c r="C36" s="244"/>
      <c r="D36" s="232">
        <f t="shared" si="0"/>
        <v>0</v>
      </c>
      <c r="E36" s="245"/>
      <c r="F36" s="245"/>
      <c r="G36" s="414"/>
      <c r="H36" s="414"/>
      <c r="I36" s="407">
        <v>0</v>
      </c>
      <c r="J36" s="407">
        <v>0</v>
      </c>
      <c r="K36" s="407">
        <v>0</v>
      </c>
      <c r="L36" s="407">
        <v>0</v>
      </c>
      <c r="M36" s="407">
        <v>0</v>
      </c>
      <c r="N36" s="407">
        <v>0</v>
      </c>
      <c r="O36" s="410">
        <f t="shared" si="1"/>
        <v>0</v>
      </c>
      <c r="P36" s="411"/>
      <c r="Q36" s="411">
        <f t="shared" si="2"/>
        <v>0</v>
      </c>
      <c r="R36" s="201"/>
      <c r="S36" s="201"/>
      <c r="T36" s="201"/>
    </row>
    <row r="37" spans="1:26" s="218" customFormat="1" ht="22.7" customHeight="1">
      <c r="A37" s="402">
        <v>30</v>
      </c>
      <c r="B37" s="403" t="s">
        <v>54</v>
      </c>
      <c r="C37" s="254">
        <v>2</v>
      </c>
      <c r="D37" s="232">
        <f t="shared" si="0"/>
        <v>1.6</v>
      </c>
      <c r="E37" s="255">
        <v>3</v>
      </c>
      <c r="F37" s="255">
        <v>3</v>
      </c>
      <c r="G37" s="424">
        <v>3</v>
      </c>
      <c r="H37" s="424">
        <v>3</v>
      </c>
      <c r="I37" s="1105">
        <v>1</v>
      </c>
      <c r="J37" s="407">
        <v>0</v>
      </c>
      <c r="K37" s="407">
        <v>0</v>
      </c>
      <c r="L37" s="407">
        <v>0</v>
      </c>
      <c r="M37" s="407">
        <v>0</v>
      </c>
      <c r="N37" s="407">
        <v>0</v>
      </c>
      <c r="O37" s="410">
        <f t="shared" si="1"/>
        <v>1</v>
      </c>
      <c r="P37" s="411"/>
      <c r="Q37" s="411">
        <f t="shared" si="2"/>
        <v>2</v>
      </c>
      <c r="R37" s="201"/>
      <c r="S37" s="201"/>
      <c r="T37" s="201"/>
      <c r="U37" s="201"/>
      <c r="V37" s="201"/>
      <c r="W37" s="201"/>
      <c r="X37" s="201"/>
      <c r="Y37" s="201"/>
      <c r="Z37" s="201"/>
    </row>
    <row r="38" spans="1:26" s="218" customFormat="1" ht="22.7" customHeight="1">
      <c r="A38" s="157"/>
      <c r="B38" s="263" t="s">
        <v>4</v>
      </c>
      <c r="C38" s="500">
        <f t="shared" ref="C38:N38" si="3">SUM(C8:C37)</f>
        <v>77.352999999999994</v>
      </c>
      <c r="D38" s="500">
        <f t="shared" si="3"/>
        <v>61.882399999999997</v>
      </c>
      <c r="E38" s="266">
        <f t="shared" si="3"/>
        <v>92.25</v>
      </c>
      <c r="F38" s="266">
        <f t="shared" si="3"/>
        <v>77.64</v>
      </c>
      <c r="G38" s="502">
        <f t="shared" si="3"/>
        <v>91</v>
      </c>
      <c r="H38" s="502">
        <f>SUM(H8:H37)</f>
        <v>83</v>
      </c>
      <c r="I38" s="1198">
        <f t="shared" si="3"/>
        <v>55</v>
      </c>
      <c r="J38" s="427">
        <f t="shared" si="3"/>
        <v>5</v>
      </c>
      <c r="K38" s="427">
        <f t="shared" si="3"/>
        <v>0</v>
      </c>
      <c r="L38" s="427">
        <f t="shared" si="3"/>
        <v>0</v>
      </c>
      <c r="M38" s="427">
        <f t="shared" si="3"/>
        <v>5</v>
      </c>
      <c r="N38" s="427">
        <f t="shared" si="3"/>
        <v>2</v>
      </c>
      <c r="O38" s="315">
        <f>SUM(I38:N38)</f>
        <v>67</v>
      </c>
      <c r="P38" s="316"/>
      <c r="Q38" s="316">
        <f t="shared" si="2"/>
        <v>16</v>
      </c>
      <c r="R38" s="192"/>
      <c r="S38" s="192"/>
      <c r="T38" s="192"/>
    </row>
    <row r="39" spans="1:26" s="599" customFormat="1" ht="22.7" customHeight="1">
      <c r="A39" s="595"/>
      <c r="B39" s="157" t="s">
        <v>83</v>
      </c>
      <c r="C39" s="272"/>
      <c r="D39" s="272"/>
      <c r="E39" s="272">
        <v>55.26</v>
      </c>
      <c r="F39" s="272">
        <v>44.21</v>
      </c>
      <c r="G39" s="509"/>
      <c r="H39" s="509"/>
      <c r="I39" s="509"/>
      <c r="J39" s="509"/>
      <c r="K39" s="509"/>
      <c r="L39" s="509"/>
      <c r="M39" s="509"/>
      <c r="N39" s="509"/>
      <c r="O39" s="429"/>
      <c r="P39" s="509"/>
      <c r="Q39" s="509"/>
      <c r="R39" s="598"/>
      <c r="S39" s="598"/>
      <c r="T39" s="598"/>
    </row>
    <row r="40" spans="1:26" s="599" customFormat="1" ht="22.7" customHeight="1">
      <c r="A40" s="595"/>
      <c r="B40" s="157" t="s">
        <v>84</v>
      </c>
      <c r="C40" s="272"/>
      <c r="D40" s="272"/>
      <c r="E40" s="272">
        <v>17</v>
      </c>
      <c r="F40" s="272">
        <v>13.6</v>
      </c>
      <c r="G40" s="509"/>
      <c r="H40" s="509"/>
      <c r="I40" s="509"/>
      <c r="J40" s="509"/>
      <c r="K40" s="509"/>
      <c r="L40" s="509"/>
      <c r="M40" s="509"/>
      <c r="N40" s="509"/>
      <c r="O40" s="429"/>
      <c r="P40" s="509"/>
      <c r="Q40" s="509"/>
      <c r="R40" s="598"/>
      <c r="S40" s="598"/>
      <c r="T40" s="598"/>
    </row>
    <row r="41" spans="1:26" s="202" customFormat="1">
      <c r="A41" s="194" t="s">
        <v>28</v>
      </c>
      <c r="B41" s="195"/>
      <c r="C41" s="271"/>
      <c r="D41" s="271"/>
      <c r="E41" s="272"/>
      <c r="F41" s="272"/>
      <c r="G41" s="273"/>
      <c r="H41" s="273"/>
      <c r="I41" s="196"/>
      <c r="J41" s="199"/>
      <c r="K41" s="195"/>
      <c r="L41" s="195"/>
      <c r="M41" s="199"/>
      <c r="N41" s="200"/>
      <c r="O41" s="200"/>
      <c r="P41" s="200"/>
      <c r="Q41" s="192"/>
      <c r="R41" s="192"/>
      <c r="S41" s="192"/>
      <c r="T41" s="192"/>
      <c r="U41" s="192"/>
    </row>
    <row r="42" spans="1:26" s="202" customFormat="1">
      <c r="A42" s="194"/>
      <c r="B42" s="194" t="s">
        <v>29</v>
      </c>
      <c r="C42" s="271"/>
      <c r="D42" s="271"/>
      <c r="E42" s="272"/>
      <c r="F42" s="272"/>
      <c r="G42" s="273"/>
      <c r="H42" s="273"/>
      <c r="I42" s="196"/>
      <c r="J42" s="199"/>
      <c r="K42" s="195"/>
      <c r="L42" s="195"/>
      <c r="M42" s="199"/>
      <c r="N42" s="200"/>
      <c r="O42" s="200"/>
      <c r="P42" s="200"/>
      <c r="Q42" s="192"/>
      <c r="R42" s="192"/>
      <c r="S42" s="192"/>
      <c r="T42" s="192"/>
      <c r="U42" s="192"/>
    </row>
    <row r="43" spans="1:26" s="218" customFormat="1" ht="37.5">
      <c r="A43" s="391" t="s">
        <v>3</v>
      </c>
      <c r="B43" s="275" t="s">
        <v>30</v>
      </c>
      <c r="C43" s="276" t="s">
        <v>76</v>
      </c>
      <c r="D43" s="277"/>
      <c r="E43" s="278" t="s">
        <v>57</v>
      </c>
      <c r="F43" s="279"/>
      <c r="G43" s="276" t="s">
        <v>101</v>
      </c>
      <c r="H43" s="283"/>
      <c r="I43" s="1238" t="s">
        <v>39</v>
      </c>
      <c r="J43" s="1239"/>
      <c r="K43" s="1239"/>
      <c r="L43" s="1239"/>
      <c r="M43" s="1239"/>
      <c r="N43" s="1239"/>
      <c r="O43" s="1240"/>
      <c r="P43" s="282" t="s">
        <v>58</v>
      </c>
      <c r="Q43" s="283" t="s">
        <v>58</v>
      </c>
      <c r="R43" s="192"/>
    </row>
    <row r="44" spans="1:26" s="218" customFormat="1" ht="48.75" customHeight="1">
      <c r="A44" s="394"/>
      <c r="B44" s="264"/>
      <c r="C44" s="135" t="s">
        <v>77</v>
      </c>
      <c r="D44" s="285" t="s">
        <v>78</v>
      </c>
      <c r="E44" s="286" t="s">
        <v>55</v>
      </c>
      <c r="F44" s="287" t="s">
        <v>56</v>
      </c>
      <c r="G44" s="714" t="s">
        <v>55</v>
      </c>
      <c r="H44" s="715" t="s">
        <v>56</v>
      </c>
      <c r="I44" s="397" t="s">
        <v>5</v>
      </c>
      <c r="J44" s="397" t="s">
        <v>6</v>
      </c>
      <c r="K44" s="398" t="s">
        <v>40</v>
      </c>
      <c r="L44" s="397" t="s">
        <v>41</v>
      </c>
      <c r="M44" s="399" t="s">
        <v>49</v>
      </c>
      <c r="N44" s="399" t="s">
        <v>48</v>
      </c>
      <c r="O44" s="398" t="s">
        <v>4</v>
      </c>
      <c r="P44" s="292" t="s">
        <v>55</v>
      </c>
      <c r="Q44" s="293" t="s">
        <v>56</v>
      </c>
      <c r="R44" s="192"/>
    </row>
    <row r="45" spans="1:26" s="218" customFormat="1">
      <c r="A45" s="284">
        <v>1</v>
      </c>
      <c r="B45" s="403" t="s">
        <v>102</v>
      </c>
      <c r="C45" s="232">
        <v>25</v>
      </c>
      <c r="D45" s="232">
        <v>20</v>
      </c>
      <c r="E45" s="295">
        <v>23</v>
      </c>
      <c r="F45" s="295">
        <v>17</v>
      </c>
      <c r="G45" s="301"/>
      <c r="H45" s="241">
        <v>7</v>
      </c>
      <c r="I45" s="1109">
        <v>1</v>
      </c>
      <c r="J45" s="1109">
        <v>6</v>
      </c>
      <c r="K45" s="275"/>
      <c r="L45" s="1109">
        <v>3</v>
      </c>
      <c r="M45" s="1110"/>
      <c r="N45" s="1110">
        <v>1</v>
      </c>
      <c r="O45" s="410">
        <f t="shared" ref="O45:O55" si="4">SUM(I45:N45)</f>
        <v>11</v>
      </c>
      <c r="P45" s="436"/>
      <c r="Q45" s="293"/>
      <c r="R45" s="192" t="s">
        <v>222</v>
      </c>
    </row>
    <row r="46" spans="1:26" s="218" customFormat="1">
      <c r="A46" s="284">
        <v>2</v>
      </c>
      <c r="B46" s="403" t="s">
        <v>103</v>
      </c>
      <c r="C46" s="244"/>
      <c r="D46" s="244"/>
      <c r="E46" s="303">
        <v>2</v>
      </c>
      <c r="F46" s="303">
        <v>2</v>
      </c>
      <c r="G46" s="307"/>
      <c r="H46" s="244">
        <v>2</v>
      </c>
      <c r="I46" s="433">
        <v>0</v>
      </c>
      <c r="J46" s="1111">
        <v>1</v>
      </c>
      <c r="K46" s="284"/>
      <c r="L46" s="433"/>
      <c r="M46" s="435"/>
      <c r="N46" s="435">
        <v>1</v>
      </c>
      <c r="O46" s="410">
        <f t="shared" si="4"/>
        <v>2</v>
      </c>
      <c r="P46" s="438"/>
      <c r="Q46" s="411"/>
      <c r="R46" s="192"/>
    </row>
    <row r="47" spans="1:26" s="218" customFormat="1">
      <c r="A47" s="284">
        <v>3</v>
      </c>
      <c r="B47" s="403" t="s">
        <v>104</v>
      </c>
      <c r="C47" s="244">
        <v>5</v>
      </c>
      <c r="D47" s="244">
        <v>4</v>
      </c>
      <c r="E47" s="303">
        <v>5</v>
      </c>
      <c r="F47" s="303">
        <v>4</v>
      </c>
      <c r="G47" s="244"/>
      <c r="H47" s="244">
        <v>4</v>
      </c>
      <c r="I47" s="1111">
        <v>2</v>
      </c>
      <c r="J47" s="284"/>
      <c r="K47" s="284"/>
      <c r="L47" s="433"/>
      <c r="M47" s="435"/>
      <c r="N47" s="435">
        <v>1</v>
      </c>
      <c r="O47" s="410">
        <f t="shared" si="4"/>
        <v>3</v>
      </c>
      <c r="P47" s="411"/>
      <c r="Q47" s="411"/>
      <c r="R47" s="192"/>
    </row>
    <row r="48" spans="1:26" s="218" customFormat="1">
      <c r="A48" s="284">
        <v>4</v>
      </c>
      <c r="B48" s="403" t="s">
        <v>105</v>
      </c>
      <c r="C48" s="244">
        <v>4</v>
      </c>
      <c r="D48" s="244">
        <v>3</v>
      </c>
      <c r="E48" s="303">
        <v>5</v>
      </c>
      <c r="F48" s="303">
        <v>4</v>
      </c>
      <c r="G48" s="244"/>
      <c r="H48" s="244">
        <v>4</v>
      </c>
      <c r="I48" s="433">
        <v>0</v>
      </c>
      <c r="J48" s="1111">
        <v>2</v>
      </c>
      <c r="K48" s="1111">
        <v>1</v>
      </c>
      <c r="L48" s="433">
        <v>0</v>
      </c>
      <c r="M48" s="433">
        <v>0</v>
      </c>
      <c r="N48" s="433">
        <v>0</v>
      </c>
      <c r="O48" s="410">
        <f t="shared" si="4"/>
        <v>3</v>
      </c>
      <c r="P48" s="411"/>
      <c r="Q48" s="411"/>
      <c r="R48" s="192"/>
    </row>
    <row r="49" spans="1:26" s="218" customFormat="1">
      <c r="A49" s="284">
        <v>5</v>
      </c>
      <c r="B49" s="403" t="s">
        <v>106</v>
      </c>
      <c r="C49" s="244"/>
      <c r="D49" s="244"/>
      <c r="E49" s="303">
        <v>1</v>
      </c>
      <c r="F49" s="303">
        <v>1</v>
      </c>
      <c r="G49" s="244"/>
      <c r="H49" s="244">
        <v>1</v>
      </c>
      <c r="I49" s="433">
        <v>0</v>
      </c>
      <c r="J49" s="1111">
        <v>3</v>
      </c>
      <c r="K49" s="1111">
        <v>1</v>
      </c>
      <c r="L49" s="433">
        <v>0</v>
      </c>
      <c r="M49" s="433">
        <v>0</v>
      </c>
      <c r="N49" s="435">
        <v>1</v>
      </c>
      <c r="O49" s="410">
        <f t="shared" si="4"/>
        <v>5</v>
      </c>
      <c r="P49" s="411"/>
      <c r="Q49" s="411"/>
      <c r="R49" s="192"/>
    </row>
    <row r="50" spans="1:26" s="218" customFormat="1">
      <c r="A50" s="284">
        <v>6</v>
      </c>
      <c r="B50" s="403" t="s">
        <v>107</v>
      </c>
      <c r="C50" s="244"/>
      <c r="D50" s="244"/>
      <c r="E50" s="303">
        <v>2</v>
      </c>
      <c r="F50" s="303">
        <v>2</v>
      </c>
      <c r="G50" s="244"/>
      <c r="H50" s="244">
        <v>2</v>
      </c>
      <c r="I50" s="433">
        <v>0</v>
      </c>
      <c r="J50" s="433">
        <v>0</v>
      </c>
      <c r="K50" s="1111">
        <v>1</v>
      </c>
      <c r="L50" s="433">
        <v>0</v>
      </c>
      <c r="M50" s="433">
        <v>0</v>
      </c>
      <c r="N50" s="435">
        <v>1</v>
      </c>
      <c r="O50" s="410">
        <f t="shared" si="4"/>
        <v>2</v>
      </c>
      <c r="P50" s="411"/>
      <c r="Q50" s="411"/>
      <c r="R50" s="192"/>
    </row>
    <row r="51" spans="1:26" s="218" customFormat="1">
      <c r="A51" s="284">
        <v>7</v>
      </c>
      <c r="B51" s="403" t="s">
        <v>50</v>
      </c>
      <c r="C51" s="244">
        <v>4</v>
      </c>
      <c r="D51" s="244">
        <v>4</v>
      </c>
      <c r="E51" s="295"/>
      <c r="F51" s="295">
        <v>4</v>
      </c>
      <c r="G51" s="244"/>
      <c r="H51" s="244">
        <v>3</v>
      </c>
      <c r="I51" s="433">
        <v>0</v>
      </c>
      <c r="J51" s="1112">
        <v>1</v>
      </c>
      <c r="K51" s="433">
        <v>0</v>
      </c>
      <c r="L51" s="433">
        <v>0</v>
      </c>
      <c r="M51" s="433">
        <v>0</v>
      </c>
      <c r="N51" s="433">
        <v>0</v>
      </c>
      <c r="O51" s="410">
        <f t="shared" si="4"/>
        <v>1</v>
      </c>
      <c r="P51" s="411"/>
      <c r="Q51" s="411"/>
      <c r="R51" s="192"/>
    </row>
    <row r="52" spans="1:26" s="218" customFormat="1">
      <c r="A52" s="284">
        <v>8</v>
      </c>
      <c r="B52" s="403" t="s">
        <v>51</v>
      </c>
      <c r="C52" s="244"/>
      <c r="D52" s="244"/>
      <c r="E52" s="303"/>
      <c r="F52" s="303">
        <v>26</v>
      </c>
      <c r="G52" s="244"/>
      <c r="H52" s="244">
        <v>26</v>
      </c>
      <c r="I52" s="433">
        <v>0</v>
      </c>
      <c r="J52" s="1112">
        <v>4</v>
      </c>
      <c r="K52" s="433">
        <v>0</v>
      </c>
      <c r="L52" s="1112">
        <v>4</v>
      </c>
      <c r="M52" s="1112">
        <v>1</v>
      </c>
      <c r="N52" s="1112">
        <v>1</v>
      </c>
      <c r="O52" s="410">
        <f t="shared" si="4"/>
        <v>10</v>
      </c>
      <c r="P52" s="411"/>
      <c r="Q52" s="411"/>
      <c r="R52" s="192"/>
    </row>
    <row r="53" spans="1:26" s="218" customFormat="1">
      <c r="A53" s="284">
        <v>9</v>
      </c>
      <c r="B53" s="403" t="s">
        <v>108</v>
      </c>
      <c r="C53" s="244"/>
      <c r="D53" s="244"/>
      <c r="E53" s="303"/>
      <c r="F53" s="303">
        <v>3</v>
      </c>
      <c r="G53" s="244"/>
      <c r="H53" s="244">
        <v>4</v>
      </c>
      <c r="I53" s="433">
        <v>0</v>
      </c>
      <c r="J53" s="1112">
        <v>2</v>
      </c>
      <c r="K53" s="433">
        <v>0</v>
      </c>
      <c r="L53" s="1112">
        <v>1</v>
      </c>
      <c r="M53" s="433">
        <v>0</v>
      </c>
      <c r="N53" s="433">
        <v>0</v>
      </c>
      <c r="O53" s="410">
        <f t="shared" si="4"/>
        <v>3</v>
      </c>
      <c r="P53" s="411"/>
      <c r="Q53" s="411"/>
      <c r="R53" s="192"/>
    </row>
    <row r="54" spans="1:26" s="218" customFormat="1">
      <c r="A54" s="284">
        <v>10</v>
      </c>
      <c r="B54" s="403" t="s">
        <v>52</v>
      </c>
      <c r="C54" s="244"/>
      <c r="D54" s="244"/>
      <c r="E54" s="303"/>
      <c r="F54" s="303">
        <v>2</v>
      </c>
      <c r="G54" s="244"/>
      <c r="H54" s="244">
        <v>2</v>
      </c>
      <c r="I54" s="433">
        <v>0</v>
      </c>
      <c r="J54" s="1112">
        <v>2</v>
      </c>
      <c r="K54" s="433">
        <v>0</v>
      </c>
      <c r="L54" s="433">
        <v>0</v>
      </c>
      <c r="M54" s="433">
        <v>0</v>
      </c>
      <c r="N54" s="433">
        <v>0</v>
      </c>
      <c r="O54" s="410">
        <f t="shared" si="4"/>
        <v>2</v>
      </c>
      <c r="P54" s="411"/>
      <c r="Q54" s="411"/>
      <c r="R54" s="192"/>
    </row>
    <row r="55" spans="1:26" s="218" customFormat="1">
      <c r="A55" s="284">
        <v>11</v>
      </c>
      <c r="B55" s="403" t="s">
        <v>53</v>
      </c>
      <c r="C55" s="254"/>
      <c r="D55" s="254"/>
      <c r="E55" s="303"/>
      <c r="F55" s="303">
        <v>6</v>
      </c>
      <c r="G55" s="254"/>
      <c r="H55" s="254">
        <v>5</v>
      </c>
      <c r="I55" s="433">
        <v>0</v>
      </c>
      <c r="J55" s="284">
        <v>1</v>
      </c>
      <c r="K55" s="433">
        <v>0</v>
      </c>
      <c r="L55" s="1113">
        <v>2</v>
      </c>
      <c r="M55" s="433">
        <v>0</v>
      </c>
      <c r="N55" s="433">
        <v>0</v>
      </c>
      <c r="O55" s="410">
        <f t="shared" si="4"/>
        <v>3</v>
      </c>
      <c r="P55" s="411"/>
      <c r="Q55" s="411"/>
      <c r="R55" s="201"/>
    </row>
    <row r="56" spans="1:26" s="218" customFormat="1">
      <c r="A56" s="284">
        <v>12</v>
      </c>
      <c r="B56" s="403" t="s">
        <v>109</v>
      </c>
      <c r="C56" s="270">
        <v>2</v>
      </c>
      <c r="D56" s="270">
        <v>2</v>
      </c>
      <c r="E56" s="303"/>
      <c r="F56" s="303"/>
      <c r="G56" s="270"/>
      <c r="H56" s="270"/>
      <c r="I56" s="433"/>
      <c r="J56" s="284"/>
      <c r="K56" s="433"/>
      <c r="L56" s="1113"/>
      <c r="M56" s="433"/>
      <c r="N56" s="433"/>
      <c r="O56" s="410"/>
      <c r="P56" s="411"/>
      <c r="Q56" s="411"/>
      <c r="R56" s="201"/>
    </row>
    <row r="57" spans="1:26" s="218" customFormat="1">
      <c r="A57" s="263"/>
      <c r="B57" s="263" t="s">
        <v>4</v>
      </c>
      <c r="C57" s="608">
        <f>SUM(C45:C56)</f>
        <v>40</v>
      </c>
      <c r="D57" s="608">
        <f>SUM(D45:D56)</f>
        <v>33</v>
      </c>
      <c r="E57" s="608">
        <f t="shared" ref="E57:F57" si="5">SUM(E45:E56)</f>
        <v>38</v>
      </c>
      <c r="F57" s="608">
        <f t="shared" si="5"/>
        <v>71</v>
      </c>
      <c r="G57" s="316"/>
      <c r="H57" s="316">
        <f>SUM(H45:H56)</f>
        <v>60</v>
      </c>
      <c r="I57" s="1199">
        <f t="shared" ref="I57:M57" si="6">SUM(I45:I55)</f>
        <v>3</v>
      </c>
      <c r="J57" s="1199">
        <f>SUM(J45:J55)</f>
        <v>22</v>
      </c>
      <c r="K57" s="1199">
        <f t="shared" si="6"/>
        <v>3</v>
      </c>
      <c r="L57" s="1199">
        <f t="shared" si="6"/>
        <v>10</v>
      </c>
      <c r="M57" s="1199">
        <f t="shared" si="6"/>
        <v>1</v>
      </c>
      <c r="N57" s="1199">
        <f>SUM(N45:N55)</f>
        <v>6</v>
      </c>
      <c r="O57" s="1199">
        <f t="shared" ref="O57" si="7">SUM(O45:O55)</f>
        <v>45</v>
      </c>
      <c r="P57" s="316"/>
      <c r="Q57" s="316"/>
      <c r="R57" s="192"/>
    </row>
    <row r="58" spans="1:26" s="202" customFormat="1">
      <c r="A58" s="194"/>
      <c r="B58" s="194" t="s">
        <v>31</v>
      </c>
      <c r="I58" s="195"/>
      <c r="J58" s="195"/>
      <c r="K58" s="199"/>
      <c r="L58" s="200"/>
      <c r="M58" s="319"/>
      <c r="N58" s="195"/>
      <c r="O58" s="195"/>
      <c r="P58" s="195"/>
      <c r="Q58" s="192"/>
      <c r="R58" s="192"/>
      <c r="S58" s="192"/>
      <c r="T58" s="192"/>
      <c r="U58" s="192"/>
    </row>
    <row r="59" spans="1:26" s="218" customFormat="1" ht="37.5">
      <c r="A59" s="275"/>
      <c r="B59" s="275"/>
      <c r="C59" s="276" t="s">
        <v>76</v>
      </c>
      <c r="D59" s="277"/>
      <c r="E59" s="278" t="s">
        <v>57</v>
      </c>
      <c r="F59" s="279"/>
      <c r="G59" s="276" t="s">
        <v>101</v>
      </c>
      <c r="H59" s="283"/>
      <c r="I59" s="1241" t="s">
        <v>39</v>
      </c>
      <c r="J59" s="1242"/>
      <c r="K59" s="1242"/>
      <c r="L59" s="1242"/>
      <c r="M59" s="1242"/>
      <c r="N59" s="1242"/>
      <c r="O59" s="1243"/>
      <c r="P59" s="282" t="s">
        <v>58</v>
      </c>
      <c r="Q59" s="283" t="s">
        <v>58</v>
      </c>
      <c r="R59" s="192"/>
      <c r="S59" s="192"/>
      <c r="T59" s="192"/>
    </row>
    <row r="60" spans="1:26" s="218" customFormat="1" ht="105.75">
      <c r="A60" s="264"/>
      <c r="B60" s="264" t="s">
        <v>32</v>
      </c>
      <c r="C60" s="135" t="s">
        <v>80</v>
      </c>
      <c r="D60" s="136" t="s">
        <v>111</v>
      </c>
      <c r="E60" s="286" t="s">
        <v>55</v>
      </c>
      <c r="F60" s="287" t="s">
        <v>56</v>
      </c>
      <c r="G60" s="714" t="s">
        <v>55</v>
      </c>
      <c r="H60" s="715" t="s">
        <v>56</v>
      </c>
      <c r="I60" s="397" t="s">
        <v>5</v>
      </c>
      <c r="J60" s="397" t="s">
        <v>6</v>
      </c>
      <c r="K60" s="398" t="s">
        <v>40</v>
      </c>
      <c r="L60" s="397" t="s">
        <v>41</v>
      </c>
      <c r="M60" s="399" t="s">
        <v>49</v>
      </c>
      <c r="N60" s="399" t="s">
        <v>48</v>
      </c>
      <c r="O60" s="398" t="s">
        <v>4</v>
      </c>
      <c r="P60" s="401" t="s">
        <v>55</v>
      </c>
      <c r="Q60" s="288" t="s">
        <v>56</v>
      </c>
      <c r="R60" s="192"/>
      <c r="S60" s="192"/>
      <c r="T60" s="192"/>
    </row>
    <row r="61" spans="1:26" s="202" customFormat="1">
      <c r="A61" s="441" t="s">
        <v>33</v>
      </c>
      <c r="B61" s="442" t="s">
        <v>34</v>
      </c>
      <c r="C61" s="232"/>
      <c r="D61" s="232"/>
      <c r="E61" s="295"/>
      <c r="F61" s="295"/>
      <c r="G61" s="232"/>
      <c r="H61" s="232"/>
      <c r="I61" s="443"/>
      <c r="J61" s="345"/>
      <c r="K61" s="346"/>
      <c r="L61" s="347"/>
      <c r="M61" s="344"/>
      <c r="N61" s="344"/>
      <c r="O61" s="1114"/>
      <c r="P61" s="411"/>
      <c r="Q61" s="411"/>
      <c r="R61" s="192"/>
      <c r="S61" s="192"/>
      <c r="T61" s="192"/>
    </row>
    <row r="62" spans="1:26" s="218" customFormat="1">
      <c r="A62" s="402"/>
      <c r="B62" s="444" t="s">
        <v>9</v>
      </c>
      <c r="C62" s="244">
        <f>26.237+10.648</f>
        <v>36.884999999999998</v>
      </c>
      <c r="D62" s="244">
        <f>+C62*0.3</f>
        <v>11.065499999999998</v>
      </c>
      <c r="E62" s="303"/>
      <c r="F62" s="303"/>
      <c r="G62" s="244"/>
      <c r="H62" s="244"/>
      <c r="I62" s="273">
        <v>0</v>
      </c>
      <c r="J62" s="1107">
        <v>10</v>
      </c>
      <c r="K62" s="435"/>
      <c r="L62" s="191">
        <v>1</v>
      </c>
      <c r="M62" s="1115">
        <v>2</v>
      </c>
      <c r="N62" s="284"/>
      <c r="O62" s="410">
        <f t="shared" ref="O62:O68" si="8">SUM(I62:N62)</f>
        <v>13</v>
      </c>
      <c r="P62" s="411"/>
      <c r="Q62" s="411"/>
      <c r="R62" s="192"/>
      <c r="S62" s="192"/>
      <c r="T62" s="192"/>
    </row>
    <row r="63" spans="1:26" s="218" customFormat="1">
      <c r="A63" s="402"/>
      <c r="B63" s="444" t="s">
        <v>8</v>
      </c>
      <c r="C63" s="244">
        <v>4.2939999999999996</v>
      </c>
      <c r="D63" s="244">
        <f t="shared" ref="D63:D68" si="9">+C63*0.3</f>
        <v>1.2881999999999998</v>
      </c>
      <c r="E63" s="303"/>
      <c r="F63" s="303"/>
      <c r="G63" s="244"/>
      <c r="H63" s="244"/>
      <c r="I63" s="273">
        <v>0</v>
      </c>
      <c r="J63" s="1107">
        <v>1</v>
      </c>
      <c r="K63" s="433">
        <v>0</v>
      </c>
      <c r="L63" s="433">
        <v>0</v>
      </c>
      <c r="M63" s="433">
        <v>0</v>
      </c>
      <c r="N63" s="433">
        <v>0</v>
      </c>
      <c r="O63" s="410">
        <f t="shared" si="8"/>
        <v>1</v>
      </c>
      <c r="P63" s="411"/>
      <c r="Q63" s="411"/>
      <c r="R63" s="192"/>
      <c r="S63" s="192"/>
      <c r="T63" s="192"/>
    </row>
    <row r="64" spans="1:26" s="218" customFormat="1">
      <c r="A64" s="402"/>
      <c r="B64" s="444" t="s">
        <v>158</v>
      </c>
      <c r="C64" s="244">
        <v>2.1</v>
      </c>
      <c r="D64" s="244">
        <f t="shared" si="9"/>
        <v>0.63</v>
      </c>
      <c r="E64" s="303"/>
      <c r="F64" s="303"/>
      <c r="G64" s="244"/>
      <c r="H64" s="244"/>
      <c r="I64" s="273">
        <v>0</v>
      </c>
      <c r="J64" s="1107">
        <v>1</v>
      </c>
      <c r="K64" s="433">
        <v>0</v>
      </c>
      <c r="L64" s="433">
        <v>0</v>
      </c>
      <c r="M64" s="433">
        <v>0</v>
      </c>
      <c r="N64" s="433">
        <v>0</v>
      </c>
      <c r="O64" s="410">
        <f t="shared" si="8"/>
        <v>1</v>
      </c>
      <c r="P64" s="411"/>
      <c r="Q64" s="411"/>
      <c r="R64" s="192"/>
      <c r="S64" s="192"/>
      <c r="T64" s="192"/>
      <c r="U64" s="192"/>
      <c r="V64" s="192"/>
      <c r="W64" s="192"/>
      <c r="X64" s="192"/>
      <c r="Y64" s="192"/>
      <c r="Z64" s="192"/>
    </row>
    <row r="65" spans="1:27" s="218" customFormat="1">
      <c r="A65" s="402"/>
      <c r="B65" s="444" t="s">
        <v>7</v>
      </c>
      <c r="C65" s="244">
        <v>4.3</v>
      </c>
      <c r="D65" s="244">
        <f t="shared" si="9"/>
        <v>1.2899999999999998</v>
      </c>
      <c r="E65" s="303"/>
      <c r="F65" s="303"/>
      <c r="G65" s="244"/>
      <c r="H65" s="244"/>
      <c r="I65" s="273">
        <v>0</v>
      </c>
      <c r="J65" s="433">
        <v>0</v>
      </c>
      <c r="K65" s="433">
        <v>0</v>
      </c>
      <c r="L65" s="433">
        <v>0</v>
      </c>
      <c r="M65" s="433">
        <v>0</v>
      </c>
      <c r="N65" s="1108">
        <v>1</v>
      </c>
      <c r="O65" s="410">
        <f t="shared" si="8"/>
        <v>1</v>
      </c>
      <c r="P65" s="411"/>
      <c r="Q65" s="411"/>
      <c r="R65" s="192"/>
      <c r="S65" s="192"/>
      <c r="T65" s="192"/>
      <c r="U65" s="192"/>
      <c r="V65" s="192"/>
      <c r="W65" s="192"/>
      <c r="X65" s="192"/>
      <c r="Y65" s="192"/>
      <c r="Z65" s="192"/>
    </row>
    <row r="66" spans="1:27" s="218" customFormat="1">
      <c r="A66" s="402"/>
      <c r="B66" s="444" t="s">
        <v>35</v>
      </c>
      <c r="C66" s="244"/>
      <c r="D66" s="244">
        <f t="shared" si="9"/>
        <v>0</v>
      </c>
      <c r="E66" s="303"/>
      <c r="F66" s="303"/>
      <c r="G66" s="244"/>
      <c r="H66" s="244"/>
      <c r="I66" s="273">
        <v>0</v>
      </c>
      <c r="J66" s="433">
        <v>0</v>
      </c>
      <c r="K66" s="433">
        <v>0</v>
      </c>
      <c r="L66" s="433">
        <v>0</v>
      </c>
      <c r="M66" s="433">
        <v>0</v>
      </c>
      <c r="N66" s="433">
        <v>0</v>
      </c>
      <c r="O66" s="410">
        <f t="shared" si="8"/>
        <v>0</v>
      </c>
      <c r="P66" s="411"/>
      <c r="Q66" s="411"/>
      <c r="R66" s="192"/>
      <c r="S66" s="192"/>
      <c r="T66" s="192"/>
      <c r="U66" s="192"/>
      <c r="V66" s="192"/>
      <c r="W66" s="192"/>
      <c r="X66" s="192"/>
      <c r="Y66" s="192"/>
      <c r="Z66" s="192"/>
    </row>
    <row r="67" spans="1:27" s="218" customFormat="1">
      <c r="A67" s="402"/>
      <c r="B67" s="444" t="s">
        <v>36</v>
      </c>
      <c r="C67" s="244">
        <v>2.2000000000000002</v>
      </c>
      <c r="D67" s="244">
        <f t="shared" si="9"/>
        <v>0.66</v>
      </c>
      <c r="E67" s="303"/>
      <c r="F67" s="303"/>
      <c r="G67" s="244"/>
      <c r="H67" s="244"/>
      <c r="I67" s="273">
        <v>0</v>
      </c>
      <c r="J67" s="1107">
        <v>1</v>
      </c>
      <c r="K67" s="433">
        <v>0</v>
      </c>
      <c r="L67" s="433">
        <v>0</v>
      </c>
      <c r="M67" s="433">
        <v>0</v>
      </c>
      <c r="N67" s="433">
        <v>0</v>
      </c>
      <c r="O67" s="410">
        <f t="shared" si="8"/>
        <v>1</v>
      </c>
      <c r="P67" s="411"/>
      <c r="Q67" s="411"/>
      <c r="R67" s="192"/>
      <c r="S67" s="192"/>
      <c r="T67" s="192"/>
      <c r="U67" s="192"/>
      <c r="V67" s="192"/>
      <c r="W67" s="192"/>
      <c r="X67" s="192"/>
      <c r="Y67" s="192"/>
      <c r="Z67" s="192"/>
    </row>
    <row r="68" spans="1:27" s="218" customFormat="1">
      <c r="A68" s="402"/>
      <c r="B68" s="444" t="s">
        <v>12</v>
      </c>
      <c r="C68" s="244">
        <v>3.3</v>
      </c>
      <c r="D68" s="244">
        <f t="shared" si="9"/>
        <v>0.98999999999999988</v>
      </c>
      <c r="E68" s="333"/>
      <c r="F68" s="333"/>
      <c r="G68" s="244"/>
      <c r="H68" s="244"/>
      <c r="I68" s="433">
        <v>0</v>
      </c>
      <c r="J68" s="273">
        <v>0</v>
      </c>
      <c r="K68" s="433">
        <v>0</v>
      </c>
      <c r="L68" s="433">
        <v>0</v>
      </c>
      <c r="M68" s="433">
        <v>0</v>
      </c>
      <c r="N68" s="433">
        <v>0</v>
      </c>
      <c r="O68" s="410">
        <f t="shared" si="8"/>
        <v>0</v>
      </c>
      <c r="P68" s="411"/>
      <c r="Q68" s="411"/>
      <c r="R68" s="192"/>
      <c r="S68" s="192"/>
      <c r="T68" s="192"/>
      <c r="U68" s="192"/>
      <c r="V68" s="192"/>
      <c r="W68" s="192"/>
      <c r="X68" s="192"/>
      <c r="Y68" s="192"/>
      <c r="Z68" s="192"/>
    </row>
    <row r="69" spans="1:27" s="218" customFormat="1">
      <c r="A69" s="334"/>
      <c r="B69" s="450" t="s">
        <v>4</v>
      </c>
      <c r="C69" s="608">
        <f ca="1">SUM(C62:C74)</f>
        <v>54.078999999999994</v>
      </c>
      <c r="D69" s="608">
        <f ca="1">SUM(D62:D74)</f>
        <v>16.223699999999997</v>
      </c>
      <c r="E69" s="336">
        <v>55.26</v>
      </c>
      <c r="F69" s="336">
        <v>44.21</v>
      </c>
      <c r="G69" s="1181">
        <v>55.26</v>
      </c>
      <c r="H69" s="1181">
        <v>44.21</v>
      </c>
      <c r="I69" s="1116">
        <f ca="1">SUM(I62:I74)</f>
        <v>0</v>
      </c>
      <c r="J69" s="338">
        <f t="shared" ref="J69:N69" si="10">SUM(J62:J68)</f>
        <v>13</v>
      </c>
      <c r="K69" s="338">
        <f t="shared" si="10"/>
        <v>0</v>
      </c>
      <c r="L69" s="338">
        <f t="shared" si="10"/>
        <v>1</v>
      </c>
      <c r="M69" s="338">
        <f t="shared" si="10"/>
        <v>2</v>
      </c>
      <c r="N69" s="338">
        <f t="shared" si="10"/>
        <v>1</v>
      </c>
      <c r="O69" s="338">
        <f>SUM(O62:O68)</f>
        <v>17</v>
      </c>
      <c r="P69" s="316"/>
      <c r="Q69" s="316"/>
      <c r="R69" s="192"/>
      <c r="S69" s="192"/>
      <c r="T69" s="192"/>
      <c r="U69" s="192"/>
      <c r="V69" s="192"/>
      <c r="W69" s="192"/>
      <c r="X69" s="192"/>
      <c r="Y69" s="192"/>
      <c r="Z69" s="192"/>
    </row>
    <row r="70" spans="1:27" s="202" customFormat="1" ht="63.75">
      <c r="A70" s="340" t="s">
        <v>37</v>
      </c>
      <c r="B70" s="341" t="s">
        <v>38</v>
      </c>
      <c r="C70" s="342" t="s">
        <v>112</v>
      </c>
      <c r="D70" s="343" t="s">
        <v>113</v>
      </c>
      <c r="E70" s="278" t="s">
        <v>57</v>
      </c>
      <c r="F70" s="279"/>
      <c r="G70" s="276" t="s">
        <v>101</v>
      </c>
      <c r="H70" s="283"/>
      <c r="I70" s="344"/>
      <c r="J70" s="345"/>
      <c r="K70" s="346"/>
      <c r="L70" s="347"/>
      <c r="M70" s="344"/>
      <c r="N70" s="344"/>
      <c r="O70" s="348"/>
      <c r="P70" s="343"/>
      <c r="Q70" s="277"/>
      <c r="R70" s="192"/>
      <c r="S70" s="192"/>
      <c r="T70" s="192"/>
      <c r="U70" s="192"/>
      <c r="V70" s="192"/>
      <c r="W70" s="192"/>
      <c r="X70" s="192"/>
      <c r="Y70" s="192"/>
      <c r="Z70" s="192"/>
    </row>
    <row r="71" spans="1:27" s="218" customFormat="1">
      <c r="A71" s="402"/>
      <c r="B71" s="444" t="s">
        <v>22</v>
      </c>
      <c r="C71" s="232" t="s">
        <v>3</v>
      </c>
      <c r="D71" s="343"/>
      <c r="E71" s="295"/>
      <c r="F71" s="295"/>
      <c r="G71" s="232"/>
      <c r="H71" s="232"/>
      <c r="I71" s="454"/>
      <c r="J71" s="433">
        <v>0</v>
      </c>
      <c r="K71" s="433">
        <v>0</v>
      </c>
      <c r="L71" s="433">
        <v>0</v>
      </c>
      <c r="M71" s="433">
        <v>0</v>
      </c>
      <c r="N71" s="433">
        <v>0</v>
      </c>
      <c r="O71" s="410">
        <f t="shared" ref="O71:O73" si="11">SUM(I71:N71)</f>
        <v>0</v>
      </c>
      <c r="P71" s="455"/>
      <c r="Q71" s="411"/>
      <c r="R71" s="192"/>
      <c r="S71" s="192"/>
      <c r="T71" s="192"/>
      <c r="U71" s="192"/>
      <c r="V71" s="192"/>
      <c r="W71" s="192"/>
      <c r="X71" s="192"/>
      <c r="Y71" s="192"/>
      <c r="Z71" s="192"/>
    </row>
    <row r="72" spans="1:27" s="218" customFormat="1">
      <c r="A72" s="402"/>
      <c r="B72" s="444" t="s">
        <v>20</v>
      </c>
      <c r="C72" s="350"/>
      <c r="D72" s="351"/>
      <c r="E72" s="352"/>
      <c r="F72" s="353"/>
      <c r="G72" s="356"/>
      <c r="H72" s="357"/>
      <c r="I72" s="454"/>
      <c r="J72" s="433">
        <v>0</v>
      </c>
      <c r="K72" s="433">
        <v>0</v>
      </c>
      <c r="L72" s="433">
        <v>0</v>
      </c>
      <c r="M72" s="433">
        <v>0</v>
      </c>
      <c r="N72" s="433">
        <v>0</v>
      </c>
      <c r="O72" s="410">
        <f t="shared" si="11"/>
        <v>0</v>
      </c>
      <c r="P72" s="456"/>
      <c r="Q72" s="457"/>
      <c r="R72" s="192"/>
      <c r="S72" s="192"/>
      <c r="T72" s="192"/>
      <c r="U72" s="192"/>
      <c r="V72" s="192"/>
      <c r="W72" s="192"/>
      <c r="X72" s="192"/>
      <c r="Y72" s="192"/>
      <c r="Z72" s="192"/>
    </row>
    <row r="73" spans="1:27" s="218" customFormat="1">
      <c r="A73" s="402"/>
      <c r="B73" s="458" t="s">
        <v>24</v>
      </c>
      <c r="C73" s="358">
        <v>3</v>
      </c>
      <c r="D73" s="351">
        <v>9</v>
      </c>
      <c r="E73" s="359"/>
      <c r="F73" s="360"/>
      <c r="G73" s="363"/>
      <c r="H73" s="364"/>
      <c r="I73" s="459"/>
      <c r="J73" s="1107">
        <v>1</v>
      </c>
      <c r="K73" s="433">
        <v>0</v>
      </c>
      <c r="L73" s="191">
        <v>1</v>
      </c>
      <c r="M73" s="433">
        <v>0</v>
      </c>
      <c r="N73" s="433">
        <v>0</v>
      </c>
      <c r="O73" s="410">
        <f t="shared" si="11"/>
        <v>2</v>
      </c>
      <c r="P73" s="460"/>
      <c r="Q73" s="461"/>
      <c r="R73" s="192"/>
      <c r="S73" s="192"/>
      <c r="T73" s="192"/>
      <c r="U73" s="192"/>
      <c r="V73" s="192"/>
      <c r="W73" s="192"/>
      <c r="X73" s="192"/>
      <c r="Y73" s="192"/>
      <c r="Z73" s="192"/>
    </row>
    <row r="74" spans="1:27" s="218" customFormat="1">
      <c r="A74" s="402"/>
      <c r="B74" s="444" t="s">
        <v>26</v>
      </c>
      <c r="C74" s="254">
        <v>1</v>
      </c>
      <c r="D74" s="244">
        <f>+C74*0.3</f>
        <v>0.3</v>
      </c>
      <c r="E74" s="366"/>
      <c r="F74" s="366"/>
      <c r="G74" s="254"/>
      <c r="H74" s="254"/>
      <c r="I74" s="1117">
        <v>0</v>
      </c>
      <c r="J74" s="1117">
        <v>0</v>
      </c>
      <c r="K74" s="1117">
        <v>0</v>
      </c>
      <c r="L74" s="1117">
        <v>0</v>
      </c>
      <c r="M74" s="1117">
        <v>0</v>
      </c>
      <c r="N74" s="1117">
        <v>0</v>
      </c>
      <c r="O74" s="268">
        <f>SUM(I74:N74)</f>
        <v>0</v>
      </c>
      <c r="P74" s="411"/>
      <c r="Q74" s="411"/>
      <c r="R74" s="192"/>
      <c r="S74" s="192"/>
      <c r="T74" s="192"/>
      <c r="U74" s="192"/>
      <c r="V74" s="192"/>
      <c r="W74" s="192"/>
      <c r="X74" s="192"/>
      <c r="Y74" s="192"/>
      <c r="Z74" s="192"/>
    </row>
    <row r="75" spans="1:27" s="218" customFormat="1">
      <c r="A75" s="334"/>
      <c r="B75" s="462" t="s">
        <v>4</v>
      </c>
      <c r="C75" s="370">
        <f>SUM(C73:C74)</f>
        <v>4</v>
      </c>
      <c r="D75" s="370">
        <f>SUM(D73:D74)</f>
        <v>9.3000000000000007</v>
      </c>
      <c r="E75" s="336">
        <v>17</v>
      </c>
      <c r="F75" s="336">
        <v>13.6</v>
      </c>
      <c r="G75" s="1181">
        <v>17</v>
      </c>
      <c r="H75" s="1181">
        <v>13.6</v>
      </c>
      <c r="I75" s="373">
        <f t="shared" ref="I75" si="12">SUM(I71:I73)</f>
        <v>0</v>
      </c>
      <c r="J75" s="453">
        <f t="shared" ref="J75:N75" si="13">SUM(J71:J74)</f>
        <v>1</v>
      </c>
      <c r="K75" s="453">
        <f t="shared" si="13"/>
        <v>0</v>
      </c>
      <c r="L75" s="453">
        <f t="shared" si="13"/>
        <v>1</v>
      </c>
      <c r="M75" s="453">
        <f t="shared" si="13"/>
        <v>0</v>
      </c>
      <c r="N75" s="453">
        <f t="shared" si="13"/>
        <v>0</v>
      </c>
      <c r="O75" s="453">
        <f>SUM(O71:O74)</f>
        <v>2</v>
      </c>
      <c r="P75" s="374">
        <f t="shared" ref="P75:Q75" si="14">SUM(P72)</f>
        <v>0</v>
      </c>
      <c r="Q75" s="374">
        <f t="shared" si="14"/>
        <v>0</v>
      </c>
      <c r="R75" s="192"/>
      <c r="S75" s="192"/>
      <c r="T75" s="192"/>
      <c r="U75" s="192"/>
      <c r="V75" s="192"/>
      <c r="W75" s="192"/>
      <c r="X75" s="192"/>
      <c r="Y75" s="192"/>
      <c r="Z75" s="192"/>
    </row>
    <row r="76" spans="1:27" s="218" customFormat="1">
      <c r="A76" s="157"/>
      <c r="B76" s="377"/>
      <c r="C76" s="187"/>
      <c r="D76" s="187"/>
      <c r="E76" s="187"/>
      <c r="F76" s="187"/>
      <c r="G76" s="191"/>
      <c r="H76" s="192"/>
      <c r="I76" s="157"/>
      <c r="J76" s="157"/>
      <c r="K76" s="273"/>
      <c r="L76" s="379"/>
      <c r="M76" s="380"/>
      <c r="N76" s="157"/>
      <c r="O76" s="157"/>
      <c r="P76" s="157"/>
      <c r="Q76" s="192"/>
      <c r="R76" s="192"/>
      <c r="S76" s="192"/>
      <c r="T76" s="192"/>
      <c r="U76" s="192"/>
      <c r="V76" s="192"/>
      <c r="W76" s="192"/>
      <c r="X76" s="192"/>
      <c r="Y76" s="192"/>
      <c r="Z76" s="192"/>
      <c r="AA76" s="192"/>
    </row>
    <row r="77" spans="1:27" s="218" customFormat="1">
      <c r="A77" s="157"/>
      <c r="B77" s="377" t="s">
        <v>197</v>
      </c>
      <c r="C77" s="375"/>
      <c r="D77" s="273"/>
      <c r="E77" s="375"/>
      <c r="F77" s="273"/>
      <c r="G77" s="157"/>
      <c r="H77" s="192"/>
      <c r="I77" s="1118">
        <f t="shared" ref="I77:O77" ca="1" si="15">+I75+I69+I57+I38</f>
        <v>56</v>
      </c>
      <c r="J77" s="1118">
        <f t="shared" si="15"/>
        <v>41</v>
      </c>
      <c r="K77" s="1118">
        <f t="shared" si="15"/>
        <v>3</v>
      </c>
      <c r="L77" s="1118">
        <f t="shared" si="15"/>
        <v>12</v>
      </c>
      <c r="M77" s="1118">
        <f t="shared" si="15"/>
        <v>8</v>
      </c>
      <c r="N77" s="1118">
        <f t="shared" si="15"/>
        <v>9</v>
      </c>
      <c r="O77" s="1118">
        <f t="shared" si="15"/>
        <v>131</v>
      </c>
      <c r="P77" s="157"/>
      <c r="Q77" s="192"/>
      <c r="R77" s="192"/>
      <c r="S77" s="192"/>
      <c r="T77" s="192"/>
      <c r="U77" s="192"/>
      <c r="V77" s="192"/>
      <c r="W77" s="192"/>
      <c r="X77" s="192"/>
      <c r="Y77" s="192"/>
      <c r="Z77" s="192"/>
      <c r="AA77" s="192"/>
    </row>
    <row r="78" spans="1:27" s="218" customFormat="1">
      <c r="A78" s="157"/>
      <c r="B78" s="157"/>
      <c r="C78" s="192"/>
      <c r="D78"/>
      <c r="E78"/>
      <c r="F78"/>
      <c r="G78"/>
      <c r="H78"/>
      <c r="I78" s="157"/>
      <c r="J78" s="157"/>
      <c r="K78" s="273"/>
      <c r="L78" s="379"/>
      <c r="M78" s="380"/>
      <c r="N78" s="157"/>
      <c r="O78" s="157"/>
      <c r="P78" s="157"/>
      <c r="Q78" s="192"/>
      <c r="R78" s="192"/>
      <c r="S78" s="192"/>
      <c r="T78" s="192"/>
      <c r="U78" s="192"/>
      <c r="V78" s="192"/>
      <c r="W78" s="192"/>
      <c r="X78" s="192"/>
      <c r="Y78" s="192"/>
      <c r="Z78" s="192"/>
      <c r="AA78" s="192"/>
    </row>
    <row r="79" spans="1:27" s="218" customFormat="1">
      <c r="A79" s="157"/>
      <c r="B79" s="157"/>
      <c r="C79" s="192"/>
      <c r="D79"/>
      <c r="E79"/>
      <c r="F79"/>
      <c r="G79"/>
      <c r="H79"/>
      <c r="I79" s="157"/>
      <c r="J79" s="157"/>
      <c r="K79" s="273"/>
      <c r="L79" s="379"/>
      <c r="M79" s="380"/>
      <c r="N79" s="157"/>
      <c r="O79" s="157"/>
      <c r="P79" s="157"/>
      <c r="Q79" s="192"/>
      <c r="R79" s="192"/>
      <c r="S79" s="192"/>
      <c r="T79" s="192"/>
      <c r="U79" s="192"/>
      <c r="V79" s="192"/>
      <c r="W79" s="192"/>
      <c r="X79" s="192"/>
      <c r="Y79" s="192"/>
      <c r="Z79" s="192"/>
      <c r="AA79" s="192"/>
    </row>
    <row r="80" spans="1:27" s="218" customFormat="1">
      <c r="A80" s="157"/>
      <c r="B80" s="157"/>
      <c r="C80" s="192"/>
      <c r="D80"/>
      <c r="E80"/>
      <c r="F80"/>
      <c r="G80"/>
      <c r="H80"/>
      <c r="I80" s="157"/>
      <c r="J80" s="157"/>
      <c r="K80" s="273"/>
      <c r="L80" s="379"/>
      <c r="M80" s="380"/>
      <c r="N80" s="157"/>
      <c r="O80" s="157"/>
      <c r="P80" s="157"/>
      <c r="Q80" s="192"/>
      <c r="R80" s="192"/>
      <c r="S80" s="192"/>
      <c r="T80" s="192"/>
      <c r="U80" s="192"/>
      <c r="V80" s="192"/>
      <c r="W80" s="192"/>
      <c r="X80" s="192"/>
      <c r="Y80" s="192"/>
      <c r="Z80" s="192"/>
      <c r="AA80" s="192"/>
    </row>
    <row r="81" spans="1:27" s="218" customFormat="1">
      <c r="A81" s="157"/>
      <c r="B81" s="157"/>
      <c r="C81" s="192"/>
      <c r="D81"/>
      <c r="E81"/>
      <c r="F81"/>
      <c r="G81"/>
      <c r="H81"/>
      <c r="I81" s="157"/>
      <c r="J81" s="157"/>
      <c r="K81" s="273"/>
      <c r="L81" s="379"/>
      <c r="M81" s="380"/>
      <c r="N81" s="157"/>
      <c r="O81" s="157"/>
      <c r="P81" s="157"/>
      <c r="Q81" s="192"/>
      <c r="R81" s="192"/>
      <c r="S81" s="192"/>
      <c r="T81" s="192"/>
      <c r="U81" s="192"/>
      <c r="V81" s="192"/>
      <c r="W81" s="192"/>
      <c r="X81" s="192"/>
      <c r="Y81" s="192"/>
      <c r="Z81" s="192"/>
      <c r="AA81" s="192"/>
    </row>
    <row r="82" spans="1:27" s="218" customFormat="1">
      <c r="A82" s="157"/>
      <c r="B82" s="157"/>
      <c r="C82" s="192"/>
      <c r="D82"/>
      <c r="E82"/>
      <c r="F82"/>
      <c r="G82"/>
      <c r="H82"/>
      <c r="I82" s="157"/>
      <c r="J82" s="157"/>
      <c r="K82" s="273"/>
      <c r="L82" s="379"/>
      <c r="M82" s="380"/>
      <c r="N82" s="157"/>
      <c r="O82" s="157"/>
      <c r="P82" s="157"/>
      <c r="Q82" s="192"/>
      <c r="R82" s="192"/>
      <c r="S82" s="192"/>
      <c r="T82" s="192"/>
      <c r="U82" s="192"/>
      <c r="V82" s="192"/>
      <c r="W82" s="192"/>
      <c r="X82" s="192"/>
      <c r="Y82" s="192"/>
      <c r="Z82" s="192"/>
      <c r="AA82" s="192"/>
    </row>
    <row r="83" spans="1:27" s="218" customFormat="1">
      <c r="A83" s="157"/>
      <c r="B83" s="157"/>
      <c r="C83" s="192"/>
      <c r="D83"/>
      <c r="E83"/>
      <c r="F83"/>
      <c r="G83"/>
      <c r="H83"/>
      <c r="I83" s="157"/>
      <c r="J83" s="157"/>
      <c r="K83" s="273"/>
      <c r="L83" s="379"/>
      <c r="M83" s="380"/>
      <c r="N83" s="157"/>
      <c r="O83" s="157"/>
      <c r="P83" s="157"/>
      <c r="Q83" s="192"/>
      <c r="R83" s="192"/>
      <c r="S83" s="192"/>
      <c r="T83" s="192"/>
      <c r="U83" s="192"/>
      <c r="V83" s="192"/>
      <c r="W83" s="192"/>
      <c r="X83" s="192"/>
      <c r="Y83" s="192"/>
      <c r="Z83" s="192"/>
      <c r="AA83" s="192"/>
    </row>
    <row r="84" spans="1:27" s="218" customFormat="1">
      <c r="A84" s="157"/>
      <c r="B84" s="157"/>
      <c r="C84" s="192"/>
      <c r="D84"/>
      <c r="E84"/>
      <c r="F84"/>
      <c r="G84"/>
      <c r="H84"/>
      <c r="I84" s="157"/>
      <c r="J84" s="157"/>
      <c r="K84" s="273"/>
      <c r="L84" s="379"/>
      <c r="M84" s="380"/>
      <c r="N84" s="157"/>
      <c r="O84" s="157"/>
      <c r="P84" s="157"/>
      <c r="Q84" s="192"/>
      <c r="R84" s="192"/>
      <c r="S84" s="192"/>
      <c r="T84" s="192"/>
      <c r="U84" s="192"/>
      <c r="V84" s="192"/>
      <c r="W84" s="192"/>
      <c r="X84" s="192"/>
      <c r="Y84" s="192"/>
      <c r="Z84" s="192"/>
      <c r="AA84" s="192"/>
    </row>
    <row r="85" spans="1:27" s="218" customFormat="1">
      <c r="A85" s="157"/>
      <c r="B85" s="157"/>
      <c r="C85" s="192"/>
      <c r="D85"/>
      <c r="E85"/>
      <c r="F85"/>
      <c r="G85"/>
      <c r="H85"/>
      <c r="I85" s="157"/>
      <c r="J85" s="157"/>
      <c r="K85" s="273"/>
      <c r="L85" s="379"/>
      <c r="M85" s="380"/>
      <c r="N85" s="157"/>
      <c r="O85" s="157"/>
      <c r="P85" s="157"/>
      <c r="Q85" s="192"/>
      <c r="R85" s="192"/>
      <c r="S85" s="192"/>
      <c r="T85" s="192"/>
      <c r="U85" s="192"/>
      <c r="V85" s="192"/>
      <c r="W85" s="192"/>
      <c r="X85" s="192"/>
      <c r="Y85" s="192"/>
      <c r="Z85" s="192"/>
      <c r="AA85" s="192"/>
    </row>
    <row r="86" spans="1:27" s="218" customFormat="1">
      <c r="A86" s="157"/>
      <c r="B86" s="157"/>
      <c r="C86" s="192"/>
      <c r="D86"/>
      <c r="E86"/>
      <c r="F86"/>
      <c r="G86"/>
      <c r="H86"/>
      <c r="I86" s="157"/>
      <c r="J86" s="157"/>
      <c r="K86" s="273"/>
      <c r="L86" s="379"/>
      <c r="M86" s="380"/>
      <c r="N86" s="157"/>
      <c r="O86" s="157"/>
      <c r="P86" s="157"/>
      <c r="Q86" s="192"/>
      <c r="R86" s="192"/>
      <c r="S86" s="192"/>
      <c r="T86" s="192"/>
      <c r="U86" s="192"/>
      <c r="V86" s="192"/>
      <c r="W86" s="192"/>
      <c r="X86" s="192"/>
      <c r="Y86" s="192"/>
      <c r="Z86" s="192"/>
      <c r="AA86" s="192"/>
    </row>
    <row r="87" spans="1:27" s="218" customFormat="1">
      <c r="A87" s="157"/>
      <c r="B87" s="157"/>
      <c r="C87" s="375"/>
      <c r="D87" s="273"/>
      <c r="E87" s="375"/>
      <c r="F87" s="273"/>
      <c r="G87" s="157"/>
      <c r="H87" s="192"/>
      <c r="I87" s="157"/>
      <c r="J87" s="157"/>
      <c r="K87" s="273"/>
      <c r="L87" s="379"/>
      <c r="M87" s="380"/>
      <c r="N87" s="157"/>
      <c r="O87" s="157"/>
      <c r="P87" s="157"/>
      <c r="Q87" s="192"/>
      <c r="R87" s="192"/>
      <c r="S87" s="192"/>
      <c r="T87" s="192"/>
      <c r="U87" s="192"/>
      <c r="V87" s="192"/>
      <c r="W87" s="192"/>
      <c r="X87" s="192"/>
      <c r="Y87" s="192"/>
      <c r="Z87" s="192"/>
      <c r="AA87" s="192"/>
    </row>
    <row r="88" spans="1:27" s="218" customFormat="1">
      <c r="A88" s="157"/>
      <c r="B88" s="157"/>
      <c r="C88" s="375"/>
      <c r="D88" s="273"/>
      <c r="E88" s="375"/>
      <c r="F88" s="273"/>
      <c r="G88" s="157"/>
      <c r="H88" s="192"/>
      <c r="I88" s="157"/>
      <c r="J88" s="157"/>
      <c r="K88" s="273"/>
      <c r="L88" s="379"/>
      <c r="M88" s="380"/>
      <c r="N88" s="157"/>
      <c r="O88" s="157"/>
      <c r="P88" s="157"/>
      <c r="Q88" s="192"/>
      <c r="R88" s="192"/>
      <c r="S88" s="192"/>
      <c r="T88" s="192"/>
      <c r="U88" s="192"/>
      <c r="V88" s="192"/>
      <c r="W88" s="192"/>
      <c r="X88" s="192"/>
      <c r="Y88" s="192"/>
      <c r="Z88" s="192"/>
      <c r="AA88" s="192"/>
    </row>
    <row r="89" spans="1:27" s="218" customFormat="1">
      <c r="A89" s="157"/>
      <c r="B89" s="157"/>
      <c r="C89" s="375"/>
      <c r="D89" s="273"/>
      <c r="E89" s="375"/>
      <c r="F89" s="273"/>
      <c r="G89" s="157"/>
      <c r="H89" s="192"/>
      <c r="I89" s="157"/>
      <c r="J89" s="157"/>
      <c r="K89" s="273"/>
      <c r="L89" s="379"/>
      <c r="M89" s="380"/>
      <c r="N89" s="157"/>
      <c r="O89" s="157"/>
      <c r="P89" s="157"/>
      <c r="Q89" s="192"/>
      <c r="R89" s="192"/>
      <c r="S89" s="192"/>
      <c r="T89" s="192"/>
      <c r="U89" s="192"/>
      <c r="V89" s="192"/>
      <c r="W89" s="192"/>
      <c r="X89" s="192"/>
      <c r="Y89" s="192"/>
      <c r="Z89" s="192"/>
      <c r="AA89" s="192"/>
    </row>
    <row r="90" spans="1:27" s="218" customFormat="1">
      <c r="A90" s="157"/>
      <c r="B90" s="157"/>
      <c r="C90" s="375"/>
      <c r="D90" s="273"/>
      <c r="E90" s="375"/>
      <c r="F90" s="273"/>
      <c r="G90" s="157"/>
      <c r="H90" s="192"/>
      <c r="I90" s="157"/>
      <c r="J90" s="157"/>
      <c r="K90" s="273"/>
      <c r="L90" s="379"/>
      <c r="M90" s="380"/>
      <c r="N90" s="157"/>
      <c r="O90" s="157"/>
      <c r="P90" s="157"/>
      <c r="Q90" s="192"/>
      <c r="R90" s="192"/>
      <c r="S90" s="192"/>
      <c r="T90" s="192"/>
      <c r="U90" s="192"/>
      <c r="V90" s="192"/>
      <c r="W90" s="192"/>
      <c r="X90" s="192"/>
      <c r="Y90" s="192"/>
      <c r="Z90" s="192"/>
      <c r="AA90" s="192"/>
    </row>
    <row r="91" spans="1:27" s="218" customFormat="1">
      <c r="A91" s="157"/>
      <c r="B91" s="157"/>
      <c r="C91" s="375"/>
      <c r="D91" s="273"/>
      <c r="E91" s="375"/>
      <c r="F91" s="273"/>
      <c r="G91" s="157"/>
      <c r="H91" s="192"/>
      <c r="I91" s="157"/>
      <c r="J91" s="157"/>
      <c r="K91" s="273"/>
      <c r="L91" s="379"/>
      <c r="M91" s="380"/>
      <c r="N91" s="157"/>
      <c r="O91" s="157"/>
      <c r="P91" s="157"/>
      <c r="Q91" s="192"/>
      <c r="R91" s="192"/>
      <c r="S91" s="192"/>
      <c r="T91" s="192"/>
      <c r="U91" s="192"/>
      <c r="V91" s="192"/>
      <c r="W91" s="192"/>
      <c r="X91" s="192"/>
      <c r="Y91" s="192"/>
      <c r="Z91" s="192"/>
      <c r="AA91" s="192"/>
    </row>
    <row r="92" spans="1:27" s="218" customFormat="1">
      <c r="A92" s="157"/>
      <c r="B92" s="157"/>
      <c r="C92" s="375"/>
      <c r="D92" s="375"/>
      <c r="E92" s="375"/>
      <c r="F92" s="375"/>
      <c r="G92" s="379"/>
      <c r="H92" s="192"/>
      <c r="I92" s="375"/>
      <c r="J92" s="273"/>
      <c r="K92" s="157"/>
      <c r="L92" s="157"/>
      <c r="M92" s="273"/>
      <c r="N92" s="379"/>
      <c r="O92" s="379"/>
      <c r="P92" s="379"/>
      <c r="Q92" s="192"/>
      <c r="R92" s="192"/>
      <c r="S92" s="192"/>
      <c r="T92" s="192"/>
      <c r="U92" s="192"/>
      <c r="V92" s="192"/>
      <c r="W92" s="192"/>
      <c r="X92" s="192"/>
      <c r="Y92" s="192"/>
      <c r="Z92" s="192"/>
      <c r="AA92" s="192"/>
    </row>
    <row r="93" spans="1:27" s="218" customFormat="1">
      <c r="A93" s="157"/>
      <c r="B93" s="157"/>
      <c r="C93" s="375"/>
      <c r="D93" s="375"/>
      <c r="E93" s="375"/>
      <c r="F93" s="375"/>
      <c r="G93" s="379"/>
      <c r="H93" s="192"/>
      <c r="I93" s="375"/>
      <c r="J93" s="273"/>
      <c r="K93" s="157"/>
      <c r="L93" s="157"/>
      <c r="M93" s="273"/>
      <c r="N93" s="379"/>
      <c r="O93" s="379"/>
      <c r="P93" s="379"/>
      <c r="Q93" s="192"/>
      <c r="R93" s="192"/>
      <c r="S93" s="192"/>
      <c r="T93" s="192"/>
      <c r="U93" s="192"/>
      <c r="V93" s="192"/>
      <c r="W93" s="192"/>
      <c r="X93" s="192"/>
      <c r="Y93" s="192"/>
      <c r="Z93" s="192"/>
      <c r="AA93" s="192"/>
    </row>
    <row r="94" spans="1:27" s="218" customFormat="1">
      <c r="A94" s="157"/>
      <c r="B94" s="157"/>
      <c r="C94" s="375"/>
      <c r="D94" s="375"/>
      <c r="E94" s="375"/>
      <c r="F94" s="375"/>
      <c r="G94" s="379"/>
      <c r="H94" s="192"/>
      <c r="I94" s="375"/>
      <c r="J94" s="273"/>
      <c r="K94" s="157"/>
      <c r="L94" s="157"/>
      <c r="M94" s="273"/>
      <c r="N94" s="379"/>
      <c r="O94" s="379"/>
      <c r="P94" s="379"/>
      <c r="Q94" s="192"/>
      <c r="R94" s="192"/>
      <c r="S94" s="192"/>
      <c r="T94" s="192"/>
      <c r="U94" s="192"/>
      <c r="V94" s="192"/>
      <c r="W94" s="192"/>
      <c r="X94" s="192"/>
      <c r="Y94" s="192"/>
      <c r="Z94" s="192"/>
      <c r="AA94" s="192"/>
    </row>
    <row r="95" spans="1:27" s="218" customFormat="1">
      <c r="A95" s="157"/>
      <c r="B95" s="157"/>
      <c r="C95" s="375"/>
      <c r="D95" s="375"/>
      <c r="E95" s="375"/>
      <c r="F95" s="375"/>
      <c r="G95" s="379"/>
      <c r="H95" s="192"/>
      <c r="I95" s="375"/>
      <c r="J95" s="273"/>
      <c r="K95" s="157"/>
      <c r="L95" s="157"/>
      <c r="M95" s="273"/>
      <c r="N95" s="379"/>
      <c r="O95" s="379"/>
      <c r="P95" s="379"/>
      <c r="Q95" s="192"/>
      <c r="R95" s="192"/>
      <c r="S95" s="192"/>
      <c r="T95" s="192"/>
      <c r="U95" s="192"/>
      <c r="V95" s="192"/>
      <c r="W95" s="192"/>
      <c r="X95" s="192"/>
      <c r="Y95" s="192"/>
      <c r="Z95" s="192"/>
      <c r="AA95" s="192"/>
    </row>
    <row r="96" spans="1:27" s="218" customFormat="1">
      <c r="A96" s="157"/>
      <c r="B96" s="157"/>
      <c r="C96" s="375"/>
      <c r="D96" s="375"/>
      <c r="E96" s="375"/>
      <c r="F96" s="375"/>
      <c r="G96" s="379"/>
      <c r="H96" s="192"/>
      <c r="I96" s="375"/>
      <c r="J96" s="273"/>
      <c r="K96" s="157"/>
      <c r="L96" s="157"/>
      <c r="M96" s="273"/>
      <c r="N96" s="379"/>
      <c r="O96" s="379"/>
      <c r="P96" s="379"/>
      <c r="Q96" s="192"/>
      <c r="R96" s="192"/>
      <c r="S96" s="192"/>
      <c r="T96" s="192"/>
      <c r="U96" s="192"/>
      <c r="V96" s="192"/>
      <c r="W96" s="192"/>
      <c r="X96" s="192"/>
      <c r="Y96" s="192"/>
      <c r="Z96" s="192"/>
      <c r="AA96" s="192"/>
    </row>
    <row r="97" spans="1:27" s="218" customFormat="1">
      <c r="A97" s="157"/>
      <c r="B97" s="157"/>
      <c r="C97" s="375"/>
      <c r="D97" s="375"/>
      <c r="E97" s="375"/>
      <c r="F97" s="375"/>
      <c r="G97" s="379"/>
      <c r="H97" s="192"/>
      <c r="I97" s="375"/>
      <c r="J97" s="273"/>
      <c r="K97" s="157"/>
      <c r="L97" s="157"/>
      <c r="M97" s="273"/>
      <c r="N97" s="379"/>
      <c r="O97" s="379"/>
      <c r="P97" s="379"/>
      <c r="Q97" s="192"/>
      <c r="R97" s="192"/>
      <c r="S97" s="192"/>
      <c r="T97" s="192"/>
      <c r="U97" s="192"/>
      <c r="V97" s="192"/>
      <c r="W97" s="192"/>
      <c r="X97" s="192"/>
      <c r="Y97" s="192"/>
      <c r="Z97" s="192"/>
      <c r="AA97" s="192"/>
    </row>
    <row r="98" spans="1:27" s="218" customFormat="1">
      <c r="A98" s="157"/>
      <c r="B98" s="157"/>
      <c r="C98" s="375"/>
      <c r="D98" s="375"/>
      <c r="E98" s="375"/>
      <c r="F98" s="375"/>
      <c r="G98" s="379"/>
      <c r="H98" s="192"/>
      <c r="I98" s="375"/>
      <c r="J98" s="273"/>
      <c r="K98" s="157"/>
      <c r="L98" s="157"/>
      <c r="M98" s="273"/>
      <c r="N98" s="379"/>
      <c r="O98" s="379"/>
      <c r="P98" s="379"/>
      <c r="Q98" s="192"/>
      <c r="R98" s="192"/>
      <c r="S98" s="192"/>
      <c r="T98" s="192"/>
      <c r="U98" s="192"/>
      <c r="V98" s="192"/>
      <c r="W98" s="192"/>
      <c r="X98" s="192"/>
      <c r="Y98" s="192"/>
      <c r="Z98" s="192"/>
      <c r="AA98" s="192"/>
    </row>
    <row r="99" spans="1:27" s="218" customFormat="1">
      <c r="A99" s="157"/>
      <c r="B99" s="157"/>
      <c r="C99" s="375"/>
      <c r="D99" s="375"/>
      <c r="E99" s="375"/>
      <c r="F99" s="375"/>
      <c r="G99" s="379"/>
      <c r="H99" s="192"/>
      <c r="I99" s="375"/>
      <c r="J99" s="273"/>
      <c r="K99" s="157"/>
      <c r="L99" s="157"/>
      <c r="M99" s="273"/>
      <c r="N99" s="379"/>
      <c r="O99" s="379"/>
      <c r="P99" s="379"/>
      <c r="Q99" s="192"/>
      <c r="R99" s="192"/>
      <c r="S99" s="192"/>
      <c r="T99" s="192"/>
      <c r="U99" s="192"/>
      <c r="V99" s="192"/>
      <c r="W99" s="192"/>
      <c r="X99" s="192"/>
      <c r="Y99" s="192"/>
      <c r="Z99" s="192"/>
      <c r="AA99" s="192"/>
    </row>
    <row r="100" spans="1:27" s="218" customFormat="1">
      <c r="A100" s="157"/>
      <c r="B100" s="157"/>
      <c r="C100" s="375"/>
      <c r="D100" s="375"/>
      <c r="E100" s="375"/>
      <c r="F100" s="375"/>
      <c r="G100" s="379"/>
      <c r="H100" s="192"/>
      <c r="I100" s="375"/>
      <c r="J100" s="273"/>
      <c r="K100" s="157"/>
      <c r="L100" s="157"/>
      <c r="M100" s="273"/>
      <c r="N100" s="379"/>
      <c r="O100" s="379"/>
      <c r="P100" s="379"/>
      <c r="Q100" s="192"/>
      <c r="R100" s="192"/>
      <c r="S100" s="192"/>
      <c r="T100" s="192"/>
      <c r="U100" s="192"/>
      <c r="V100" s="192"/>
      <c r="W100" s="192"/>
      <c r="X100" s="192"/>
      <c r="Y100" s="192"/>
      <c r="Z100" s="192"/>
      <c r="AA100" s="192"/>
    </row>
    <row r="101" spans="1:27" s="218" customFormat="1">
      <c r="A101" s="157"/>
      <c r="B101" s="157"/>
      <c r="C101" s="375"/>
      <c r="D101" s="375"/>
      <c r="E101" s="375"/>
      <c r="F101" s="375"/>
      <c r="G101" s="379"/>
      <c r="H101" s="192"/>
      <c r="I101" s="375"/>
      <c r="J101" s="273"/>
      <c r="K101" s="157"/>
      <c r="L101" s="157"/>
      <c r="M101" s="273"/>
      <c r="N101" s="379"/>
      <c r="O101" s="379"/>
      <c r="P101" s="379"/>
      <c r="Q101" s="192"/>
      <c r="R101" s="192"/>
      <c r="S101" s="192"/>
      <c r="T101" s="192"/>
      <c r="U101" s="192"/>
      <c r="V101" s="192"/>
      <c r="W101" s="192"/>
      <c r="X101" s="192"/>
      <c r="Y101" s="192"/>
      <c r="Z101" s="192"/>
      <c r="AA101" s="192"/>
    </row>
    <row r="102" spans="1:27" s="218" customFormat="1">
      <c r="A102" s="157"/>
      <c r="B102" s="157"/>
      <c r="C102" s="375"/>
      <c r="D102" s="375"/>
      <c r="E102" s="375"/>
      <c r="F102" s="375"/>
      <c r="G102" s="379"/>
      <c r="H102" s="192"/>
      <c r="I102" s="375"/>
      <c r="J102" s="273"/>
      <c r="K102" s="157"/>
      <c r="L102" s="157"/>
      <c r="M102" s="273"/>
      <c r="N102" s="379"/>
      <c r="O102" s="379"/>
      <c r="P102" s="379"/>
      <c r="Q102" s="192"/>
      <c r="R102" s="192"/>
      <c r="S102" s="192"/>
      <c r="T102" s="192"/>
      <c r="U102" s="192"/>
      <c r="V102" s="192"/>
      <c r="W102" s="192"/>
      <c r="X102" s="192"/>
      <c r="Y102" s="192"/>
      <c r="Z102" s="192"/>
      <c r="AA102" s="192"/>
    </row>
    <row r="103" spans="1:27" s="218" customFormat="1">
      <c r="A103" s="157"/>
      <c r="B103" s="157"/>
      <c r="C103" s="375"/>
      <c r="D103" s="375"/>
      <c r="E103" s="375"/>
      <c r="F103" s="375"/>
      <c r="G103" s="379"/>
      <c r="H103" s="192"/>
      <c r="I103" s="375"/>
      <c r="J103" s="273"/>
      <c r="K103" s="157"/>
      <c r="L103" s="157"/>
      <c r="M103" s="273"/>
      <c r="N103" s="379"/>
      <c r="O103" s="379"/>
      <c r="P103" s="379"/>
      <c r="Q103" s="192"/>
      <c r="R103" s="192"/>
      <c r="S103" s="192"/>
      <c r="T103" s="192"/>
      <c r="U103" s="192"/>
      <c r="V103" s="192"/>
      <c r="W103" s="192"/>
      <c r="X103" s="192"/>
      <c r="Y103" s="192"/>
      <c r="Z103" s="192"/>
      <c r="AA103" s="192"/>
    </row>
    <row r="104" spans="1:27" s="218" customFormat="1">
      <c r="A104" s="157"/>
      <c r="B104" s="157"/>
      <c r="C104" s="375"/>
      <c r="D104" s="375"/>
      <c r="E104" s="375"/>
      <c r="F104" s="375"/>
      <c r="G104" s="379"/>
      <c r="H104" s="192"/>
      <c r="I104" s="375"/>
      <c r="J104" s="273"/>
      <c r="K104" s="157"/>
      <c r="L104" s="157"/>
      <c r="M104" s="273"/>
      <c r="N104" s="379"/>
      <c r="O104" s="379"/>
      <c r="P104" s="379"/>
      <c r="Q104" s="192"/>
      <c r="R104" s="192"/>
      <c r="S104" s="192"/>
      <c r="T104" s="192"/>
      <c r="U104" s="192"/>
      <c r="V104" s="192"/>
      <c r="W104" s="192"/>
      <c r="X104" s="192"/>
      <c r="Y104" s="192"/>
      <c r="Z104" s="192"/>
      <c r="AA104" s="192"/>
    </row>
  </sheetData>
  <mergeCells count="4">
    <mergeCell ref="I5:O5"/>
    <mergeCell ref="I6:O6"/>
    <mergeCell ref="I43:O43"/>
    <mergeCell ref="I59:O59"/>
  </mergeCells>
  <pageMargins left="0.23622047244094491" right="0.15748031496062992" top="0.31496062992125984" bottom="0.23622047244094491" header="0.31496062992125984" footer="0.15748031496062992"/>
  <pageSetup paperSize="9" scale="85"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แผ่นงาน</vt:lpstr>
      </vt:variant>
      <vt:variant>
        <vt:i4>13</vt:i4>
      </vt:variant>
    </vt:vector>
  </HeadingPairs>
  <TitlesOfParts>
    <vt:vector size="13" baseType="lpstr">
      <vt:lpstr>รพ.พิจิตร</vt:lpstr>
      <vt:lpstr>ตะพานหิน</vt:lpstr>
      <vt:lpstr>บางมูลนาก</vt:lpstr>
      <vt:lpstr>ทับคล้อ</vt:lpstr>
      <vt:lpstr>โพทะเล</vt:lpstr>
      <vt:lpstr>โพธิ์ประทับช้าง</vt:lpstr>
      <vt:lpstr>สามง่าม</vt:lpstr>
      <vt:lpstr>วชิรบารมี</vt:lpstr>
      <vt:lpstr>วังทรายพูน</vt:lpstr>
      <vt:lpstr>สากเหล็ก</vt:lpstr>
      <vt:lpstr>บึงนาราง</vt:lpstr>
      <vt:lpstr>ดงเจริญ</vt:lpstr>
      <vt:lpstr>สรุปภาพรวม</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Corporate Edition</cp:lastModifiedBy>
  <cp:lastPrinted>2016-04-26T03:52:21Z</cp:lastPrinted>
  <dcterms:created xsi:type="dcterms:W3CDTF">2014-06-25T07:00:12Z</dcterms:created>
  <dcterms:modified xsi:type="dcterms:W3CDTF">2016-05-03T08:40:53Z</dcterms:modified>
</cp:coreProperties>
</file>